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LIA MEDINA\Dropbox\Tesis Ausentismo\"/>
    </mc:Choice>
  </mc:AlternateContent>
  <bookViews>
    <workbookView xWindow="0" yWindow="0" windowWidth="20400" windowHeight="7755"/>
  </bookViews>
  <sheets>
    <sheet name="ANALISI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D38" i="1"/>
  <c r="D37" i="1"/>
  <c r="D36" i="1"/>
  <c r="F30" i="1"/>
  <c r="E29" i="1"/>
  <c r="F29" i="1" s="1"/>
  <c r="D28" i="1"/>
  <c r="E28" i="1" s="1"/>
  <c r="F28" i="1" s="1"/>
  <c r="C27" i="1"/>
  <c r="D27" i="1" s="1"/>
  <c r="E27" i="1" s="1"/>
  <c r="F27" i="1" s="1"/>
  <c r="F19" i="1"/>
  <c r="F18" i="1"/>
  <c r="E18" i="1"/>
  <c r="D17" i="1"/>
  <c r="E17" i="1" s="1"/>
  <c r="F17" i="1" s="1"/>
  <c r="C16" i="1"/>
  <c r="D16" i="1" s="1"/>
  <c r="E16" i="1" s="1"/>
  <c r="F16" i="1" s="1"/>
  <c r="F11" i="1"/>
  <c r="D11" i="1"/>
  <c r="G10" i="1"/>
  <c r="G9" i="1"/>
  <c r="G11" i="1" s="1"/>
  <c r="F9" i="1"/>
  <c r="D9" i="1"/>
  <c r="Q7" i="1"/>
  <c r="I7" i="1"/>
  <c r="G7" i="1"/>
  <c r="F7" i="1"/>
  <c r="D7" i="1"/>
  <c r="B7" i="1"/>
  <c r="S6" i="1"/>
  <c r="R6" i="1"/>
  <c r="Q6" i="1"/>
  <c r="P6" i="1"/>
  <c r="O6" i="1"/>
  <c r="N6" i="1"/>
  <c r="M6" i="1"/>
  <c r="L6" i="1"/>
  <c r="K6" i="1"/>
  <c r="J6" i="1"/>
  <c r="H6" i="1"/>
  <c r="E6" i="1"/>
  <c r="T6" i="1" s="1"/>
  <c r="C6" i="1"/>
  <c r="S5" i="1"/>
  <c r="R5" i="1"/>
  <c r="Q5" i="1"/>
  <c r="P5" i="1"/>
  <c r="O5" i="1"/>
  <c r="N5" i="1"/>
  <c r="K5" i="1"/>
  <c r="J5" i="1"/>
  <c r="H5" i="1"/>
  <c r="C5" i="1"/>
  <c r="M5" i="1" s="1"/>
  <c r="S4" i="1"/>
  <c r="R4" i="1"/>
  <c r="Q4" i="1"/>
  <c r="P4" i="1"/>
  <c r="O4" i="1"/>
  <c r="N4" i="1"/>
  <c r="M4" i="1"/>
  <c r="L4" i="1"/>
  <c r="K4" i="1"/>
  <c r="J4" i="1"/>
  <c r="H4" i="1"/>
  <c r="E4" i="1"/>
  <c r="T4" i="1" s="1"/>
  <c r="C4" i="1"/>
  <c r="S3" i="1"/>
  <c r="S7" i="1" s="1"/>
  <c r="R3" i="1"/>
  <c r="R7" i="1" s="1"/>
  <c r="Q3" i="1"/>
  <c r="P3" i="1"/>
  <c r="O3" i="1"/>
  <c r="O7" i="1" s="1"/>
  <c r="N3" i="1"/>
  <c r="N7" i="1" s="1"/>
  <c r="K3" i="1"/>
  <c r="K7" i="1" s="1"/>
  <c r="J3" i="1"/>
  <c r="J7" i="1" s="1"/>
  <c r="H3" i="1"/>
  <c r="C3" i="1"/>
  <c r="M3" i="1" s="1"/>
  <c r="S2" i="1"/>
  <c r="R2" i="1"/>
  <c r="Q2" i="1"/>
  <c r="P2" i="1"/>
  <c r="P7" i="1" s="1"/>
  <c r="O2" i="1"/>
  <c r="N2" i="1"/>
  <c r="M2" i="1"/>
  <c r="L2" i="1"/>
  <c r="K2" i="1"/>
  <c r="J2" i="1"/>
  <c r="H2" i="1"/>
  <c r="H9" i="1" s="1"/>
  <c r="E2" i="1"/>
  <c r="C2" i="1"/>
  <c r="M7" i="1" l="1"/>
  <c r="T2" i="1"/>
  <c r="T7" i="1" s="1"/>
  <c r="E3" i="1"/>
  <c r="T3" i="1" s="1"/>
  <c r="L3" i="1"/>
  <c r="L7" i="1" s="1"/>
  <c r="E5" i="1"/>
  <c r="T5" i="1" s="1"/>
  <c r="L5" i="1"/>
  <c r="C7" i="1"/>
  <c r="H7" i="1"/>
  <c r="E7" i="1" l="1"/>
</calcChain>
</file>

<file path=xl/comments1.xml><?xml version="1.0" encoding="utf-8"?>
<comments xmlns="http://schemas.openxmlformats.org/spreadsheetml/2006/main">
  <authors>
    <author>LINA MA</author>
    <author>user</author>
  </authors>
  <commentList>
    <comment ref="F1" authorId="0" shapeId="0">
      <text>
        <r>
          <rPr>
            <b/>
            <sz val="9"/>
            <color indexed="81"/>
            <rFont val="Tahoma"/>
            <family val="2"/>
          </rPr>
          <t>FRECUENCIA</t>
        </r>
      </text>
    </comment>
    <comment ref="I1" authorId="0" shapeId="0">
      <text>
        <r>
          <rPr>
            <b/>
            <sz val="9"/>
            <color indexed="81"/>
            <rFont val="Tahoma"/>
            <family val="2"/>
          </rPr>
          <t>SEVERIDAD</t>
        </r>
      </text>
    </comment>
    <comment ref="L1" authorId="1" shapeId="0">
      <text>
        <r>
          <rPr>
            <b/>
            <sz val="8"/>
            <color indexed="81"/>
            <rFont val="Tahoma"/>
            <family val="2"/>
          </rPr>
          <t xml:space="preserve">TGA: dias perdidos/dias programados*100
Por cada 100 dìas programados se perdieron "X" dìas por ausentismo laboral </t>
        </r>
      </text>
    </comment>
  </commentList>
</comments>
</file>

<file path=xl/sharedStrings.xml><?xml version="1.0" encoding="utf-8"?>
<sst xmlns="http://schemas.openxmlformats.org/spreadsheetml/2006/main" count="33" uniqueCount="27">
  <si>
    <t xml:space="preserve">Año </t>
  </si>
  <si>
    <t xml:space="preserve">N° Trabajadores </t>
  </si>
  <si>
    <t>DHTT- Programadas</t>
  </si>
  <si>
    <t>N° dias cargados</t>
  </si>
  <si>
    <t>DHRT- Programadas</t>
  </si>
  <si>
    <t xml:space="preserve">N° incapacidades </t>
  </si>
  <si>
    <t>N° de trabajadores incapacitados 
(ausentistas)</t>
  </si>
  <si>
    <t>Promedio de Ausentistas (%)</t>
  </si>
  <si>
    <t xml:space="preserve">Costo Incapacidad </t>
  </si>
  <si>
    <t xml:space="preserve">Valor promedio de incapacidad por trabajador </t>
  </si>
  <si>
    <t>Valor promedio de incapacidad por ausentista</t>
  </si>
  <si>
    <t xml:space="preserve">Tasa Ausentismo laboral  </t>
  </si>
  <si>
    <t xml:space="preserve">Indice de Frecuencia </t>
  </si>
  <si>
    <t>Indice de Severidad</t>
  </si>
  <si>
    <t xml:space="preserve">Promedio de Incapacidades por ausentista </t>
  </si>
  <si>
    <t xml:space="preserve">Promedio de Incapacidades por trabajador  </t>
  </si>
  <si>
    <t xml:space="preserve">Promedio de dias por ausentista  </t>
  </si>
  <si>
    <t>Promedio de dias por trabajador</t>
  </si>
  <si>
    <t>Promedio de días por incapacidad</t>
  </si>
  <si>
    <t xml:space="preserve">% Tiempo perdido </t>
  </si>
  <si>
    <t xml:space="preserve">TOTAL </t>
  </si>
  <si>
    <t>MEDIA</t>
  </si>
  <si>
    <t>MODA</t>
  </si>
  <si>
    <t xml:space="preserve">MEDIANA </t>
  </si>
  <si>
    <t xml:space="preserve">COSTO INDEXADO COSTO TOTAL DE LA INCAPACIDAD </t>
  </si>
  <si>
    <t xml:space="preserve">COSTO INDEXADO PER CAPITA </t>
  </si>
  <si>
    <t xml:space="preserve">Costo Indexado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</si>
</sst>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\ #,##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8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2" fontId="0" fillId="0" borderId="0" xfId="0" applyNumberFormat="1" applyAlignment="1">
      <alignment vertical="center" wrapText="1"/>
    </xf>
    <xf numFmtId="1" fontId="0" fillId="0" borderId="0" xfId="0" applyNumberForma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" fontId="0" fillId="0" borderId="0" xfId="0" applyNumberFormat="1" applyFill="1" applyBorder="1" applyAlignment="1">
      <alignment horizontal="center" vertical="center" wrapText="1"/>
    </xf>
    <xf numFmtId="2" fontId="0" fillId="0" borderId="0" xfId="0" applyNumberForma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" fontId="2" fillId="5" borderId="1" xfId="0" applyNumberFormat="1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center" vertical="center" wrapText="1"/>
    </xf>
    <xf numFmtId="2" fontId="0" fillId="0" borderId="0" xfId="0" applyNumberForma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40"/>
  <sheetViews>
    <sheetView tabSelected="1" workbookViewId="0">
      <selection activeCell="F12" sqref="F12"/>
    </sheetView>
  </sheetViews>
  <sheetFormatPr baseColWidth="10" defaultRowHeight="15" x14ac:dyDescent="0.25"/>
  <cols>
    <col min="1" max="1" width="11.42578125" style="27"/>
    <col min="2" max="2" width="15.42578125" style="27" bestFit="1" customWidth="1"/>
    <col min="3" max="3" width="14.5703125" style="28" customWidth="1"/>
    <col min="4" max="4" width="12.7109375" style="27" customWidth="1"/>
    <col min="5" max="5" width="13" style="27" customWidth="1"/>
    <col min="6" max="6" width="15" style="27" customWidth="1"/>
    <col min="7" max="7" width="17.5703125" style="27" bestFit="1" customWidth="1"/>
    <col min="8" max="8" width="17.5703125" style="27" customWidth="1"/>
    <col min="9" max="9" width="14.140625" style="27" bestFit="1" customWidth="1"/>
    <col min="10" max="10" width="18.42578125" style="27" customWidth="1"/>
    <col min="11" max="11" width="18.42578125" style="29" customWidth="1"/>
    <col min="12" max="14" width="13.7109375" style="30" customWidth="1"/>
    <col min="15" max="16" width="13.28515625" style="30" customWidth="1"/>
    <col min="17" max="18" width="11.42578125" style="20"/>
    <col min="19" max="19" width="13.7109375" style="20" customWidth="1"/>
    <col min="20" max="20" width="11.42578125" style="20"/>
    <col min="21" max="16384" width="11.42578125" style="5"/>
  </cols>
  <sheetData>
    <row r="1" spans="1:23" ht="76.5" customHeight="1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3" ht="20.100000000000001" customHeight="1" x14ac:dyDescent="0.25">
      <c r="A2" s="6">
        <v>2005</v>
      </c>
      <c r="B2" s="7">
        <v>2054</v>
      </c>
      <c r="C2" s="8">
        <f>(B2*300)</f>
        <v>616200</v>
      </c>
      <c r="D2" s="7">
        <v>10187</v>
      </c>
      <c r="E2" s="9">
        <f>C2-D2</f>
        <v>606013</v>
      </c>
      <c r="F2" s="7">
        <v>2014</v>
      </c>
      <c r="G2" s="7">
        <v>687</v>
      </c>
      <c r="H2" s="10">
        <f>G2/B2*100</f>
        <v>33.446932814021423</v>
      </c>
      <c r="I2" s="11">
        <v>496392636</v>
      </c>
      <c r="J2" s="11">
        <f>I2/B2</f>
        <v>241671.19571567673</v>
      </c>
      <c r="K2" s="11">
        <f>I2/G2</f>
        <v>722551.14410480345</v>
      </c>
      <c r="L2" s="12">
        <f>(D2/C2)*100</f>
        <v>1.6531970139565075</v>
      </c>
      <c r="M2" s="12">
        <f>(F2/(C2*8))*240000</f>
        <v>98.052580331061336</v>
      </c>
      <c r="N2" s="12">
        <f>(D2/(C2*8))*240000</f>
        <v>495.95910418695223</v>
      </c>
      <c r="O2" s="12">
        <f>F2/G2</f>
        <v>2.9315866084425037</v>
      </c>
      <c r="P2" s="12">
        <f>F2/B2</f>
        <v>0.98052580331061345</v>
      </c>
      <c r="Q2" s="12">
        <f>D2/G2</f>
        <v>14.828238719068413</v>
      </c>
      <c r="R2" s="12">
        <f>D2/B2</f>
        <v>4.9595910418695226</v>
      </c>
      <c r="S2" s="12">
        <f>D2/F2</f>
        <v>5.0580933465739824</v>
      </c>
      <c r="T2" s="12">
        <f>D2/E2*100</f>
        <v>1.6809870415321122</v>
      </c>
    </row>
    <row r="3" spans="1:23" ht="20.100000000000001" customHeight="1" x14ac:dyDescent="0.25">
      <c r="A3" s="6">
        <v>2006</v>
      </c>
      <c r="B3" s="7">
        <v>2044</v>
      </c>
      <c r="C3" s="8">
        <f>(B3*300)</f>
        <v>613200</v>
      </c>
      <c r="D3" s="7">
        <v>11809</v>
      </c>
      <c r="E3" s="9">
        <f>C3-D3</f>
        <v>601391</v>
      </c>
      <c r="F3" s="7">
        <v>2279</v>
      </c>
      <c r="G3" s="7">
        <v>747</v>
      </c>
      <c r="H3" s="10">
        <f t="shared" ref="H3:H6" si="0">G3/B3*100</f>
        <v>36.545988258317024</v>
      </c>
      <c r="I3" s="11">
        <v>532983099</v>
      </c>
      <c r="J3" s="11">
        <f t="shared" ref="J3:J6" si="1">I3/B3</f>
        <v>260754.94080234834</v>
      </c>
      <c r="K3" s="11">
        <f>I3/G3</f>
        <v>713498.12449799199</v>
      </c>
      <c r="L3" s="12">
        <f>(D3/C3)*100</f>
        <v>1.9257990867579911</v>
      </c>
      <c r="M3" s="12">
        <f t="shared" ref="M3:M6" si="2">(F3/(C3*8))*240000</f>
        <v>111.49706457925636</v>
      </c>
      <c r="N3" s="12">
        <f t="shared" ref="N3:N6" si="3">(D3/(C3*8))*240000</f>
        <v>577.7397260273973</v>
      </c>
      <c r="O3" s="12">
        <f>F3/G3</f>
        <v>3.0508701472556896</v>
      </c>
      <c r="P3" s="12">
        <f>F3/B3</f>
        <v>1.1149706457925637</v>
      </c>
      <c r="Q3" s="12">
        <f>D3/G3</f>
        <v>15.808567603748326</v>
      </c>
      <c r="R3" s="12">
        <f>D3/B3</f>
        <v>5.7773972602739727</v>
      </c>
      <c r="S3" s="12">
        <f>D3/F3</f>
        <v>5.1816586222027201</v>
      </c>
      <c r="T3" s="12">
        <f>D3/E3*100</f>
        <v>1.9636143540558471</v>
      </c>
    </row>
    <row r="4" spans="1:23" ht="20.100000000000001" customHeight="1" x14ac:dyDescent="0.25">
      <c r="A4" s="6">
        <v>2007</v>
      </c>
      <c r="B4" s="7">
        <v>2102</v>
      </c>
      <c r="C4" s="8">
        <f>(B4*300)</f>
        <v>630600</v>
      </c>
      <c r="D4" s="7">
        <v>14416</v>
      </c>
      <c r="E4" s="9">
        <f>C4-D4</f>
        <v>616184</v>
      </c>
      <c r="F4" s="7">
        <v>2413</v>
      </c>
      <c r="G4" s="7">
        <v>747</v>
      </c>
      <c r="H4" s="10">
        <f>G4/B4*100</f>
        <v>35.537583254043767</v>
      </c>
      <c r="I4" s="11">
        <v>781337143</v>
      </c>
      <c r="J4" s="11">
        <f t="shared" si="1"/>
        <v>371711.29543292103</v>
      </c>
      <c r="K4" s="11">
        <f>I4/G4</f>
        <v>1045966.7242302543</v>
      </c>
      <c r="L4" s="12">
        <f t="shared" ref="L4:L6" si="4">(D4/C4)*100</f>
        <v>2.2860767522993974</v>
      </c>
      <c r="M4" s="12">
        <f t="shared" si="2"/>
        <v>114.7954329210276</v>
      </c>
      <c r="N4" s="12">
        <f t="shared" si="3"/>
        <v>685.82302568981925</v>
      </c>
      <c r="O4" s="12">
        <f>F4/G4</f>
        <v>3.2302543507362786</v>
      </c>
      <c r="P4" s="12">
        <f>F4/B4</f>
        <v>1.1479543292102758</v>
      </c>
      <c r="Q4" s="12">
        <f>D4/G4</f>
        <v>19.298527443105755</v>
      </c>
      <c r="R4" s="12">
        <f>D4/B4</f>
        <v>6.8582302568981923</v>
      </c>
      <c r="S4" s="12">
        <f>D4/F4</f>
        <v>5.974305843348529</v>
      </c>
      <c r="T4" s="12">
        <f>D4/E4*100</f>
        <v>2.3395609103774198</v>
      </c>
    </row>
    <row r="5" spans="1:23" ht="20.100000000000001" customHeight="1" x14ac:dyDescent="0.25">
      <c r="A5" s="6">
        <v>2008</v>
      </c>
      <c r="B5" s="7">
        <v>2103</v>
      </c>
      <c r="C5" s="8">
        <f>(B5*300)</f>
        <v>630900</v>
      </c>
      <c r="D5" s="7">
        <v>12606</v>
      </c>
      <c r="E5" s="9">
        <f t="shared" ref="E5:E6" si="5">C5-D5</f>
        <v>618294</v>
      </c>
      <c r="F5" s="7">
        <v>2516</v>
      </c>
      <c r="G5" s="7">
        <v>867</v>
      </c>
      <c r="H5" s="10">
        <f>G5/B5*100</f>
        <v>41.226818830242514</v>
      </c>
      <c r="I5" s="11">
        <v>679055375</v>
      </c>
      <c r="J5" s="11">
        <f t="shared" si="1"/>
        <v>322898.41892534477</v>
      </c>
      <c r="K5" s="11">
        <f>I5/G5</f>
        <v>783224.19261822372</v>
      </c>
      <c r="L5" s="12">
        <f t="shared" si="4"/>
        <v>1.9980979553019498</v>
      </c>
      <c r="M5" s="12">
        <f t="shared" si="2"/>
        <v>119.63861150737044</v>
      </c>
      <c r="N5" s="12">
        <f t="shared" si="3"/>
        <v>599.42938659058495</v>
      </c>
      <c r="O5" s="12">
        <f>F5/G5</f>
        <v>2.9019607843137254</v>
      </c>
      <c r="P5" s="12">
        <f>F5/B5</f>
        <v>1.1963861150737043</v>
      </c>
      <c r="Q5" s="12">
        <f>D5/G5</f>
        <v>14.539792387543253</v>
      </c>
      <c r="R5" s="12">
        <f>D5/B5</f>
        <v>5.9942938659058491</v>
      </c>
      <c r="S5" s="12">
        <f>D5/F5</f>
        <v>5.01033386327504</v>
      </c>
      <c r="T5" s="12">
        <f>D5/E5*100</f>
        <v>2.0388358936040136</v>
      </c>
    </row>
    <row r="6" spans="1:23" ht="20.100000000000001" customHeight="1" x14ac:dyDescent="0.25">
      <c r="A6" s="6">
        <v>2009</v>
      </c>
      <c r="B6" s="7">
        <v>2123</v>
      </c>
      <c r="C6" s="8">
        <f>(B6*300)</f>
        <v>636900</v>
      </c>
      <c r="D6" s="7">
        <v>11633</v>
      </c>
      <c r="E6" s="9">
        <f t="shared" si="5"/>
        <v>625267</v>
      </c>
      <c r="F6" s="7">
        <v>2297</v>
      </c>
      <c r="G6" s="7">
        <v>838</v>
      </c>
      <c r="H6" s="10">
        <f t="shared" si="0"/>
        <v>39.472444653791804</v>
      </c>
      <c r="I6" s="11">
        <v>652137963</v>
      </c>
      <c r="J6" s="11">
        <f t="shared" si="1"/>
        <v>307177.56146961846</v>
      </c>
      <c r="K6" s="11">
        <f>I6/G6</f>
        <v>778207.59307875892</v>
      </c>
      <c r="L6" s="12">
        <f t="shared" si="4"/>
        <v>1.8265033757261735</v>
      </c>
      <c r="M6" s="12">
        <f t="shared" si="2"/>
        <v>108.19594912859162</v>
      </c>
      <c r="N6" s="12">
        <f t="shared" si="3"/>
        <v>547.95101271785211</v>
      </c>
      <c r="O6" s="12">
        <f>F6/G6</f>
        <v>2.7410501193317423</v>
      </c>
      <c r="P6" s="12">
        <f>F6/B6</f>
        <v>1.0819594912859161</v>
      </c>
      <c r="Q6" s="12">
        <f>D6/G6</f>
        <v>13.881861575178998</v>
      </c>
      <c r="R6" s="12">
        <f>D6/B6</f>
        <v>5.4795101271785214</v>
      </c>
      <c r="S6" s="12">
        <f>D6/F6</f>
        <v>5.064431867653461</v>
      </c>
      <c r="T6" s="12">
        <f>D6/E6*100</f>
        <v>1.8604852007222517</v>
      </c>
    </row>
    <row r="7" spans="1:23" ht="20.100000000000001" customHeight="1" x14ac:dyDescent="0.25">
      <c r="A7" s="6" t="s">
        <v>20</v>
      </c>
      <c r="B7" s="7">
        <f t="shared" ref="B7:G7" si="6">SUM(B2:B6)</f>
        <v>10426</v>
      </c>
      <c r="C7" s="8">
        <f t="shared" si="6"/>
        <v>3127800</v>
      </c>
      <c r="D7" s="13">
        <f t="shared" si="6"/>
        <v>60651</v>
      </c>
      <c r="E7" s="9">
        <f t="shared" si="6"/>
        <v>3067149</v>
      </c>
      <c r="F7" s="13">
        <f t="shared" si="6"/>
        <v>11519</v>
      </c>
      <c r="G7" s="13">
        <f t="shared" si="6"/>
        <v>3886</v>
      </c>
      <c r="H7" s="10">
        <f>SUM(H2:H6)/5</f>
        <v>37.245953562083301</v>
      </c>
      <c r="I7" s="11">
        <f>SUM(I2:I6)</f>
        <v>3141906216</v>
      </c>
      <c r="J7" s="11">
        <f t="shared" ref="J7:T7" si="7">SUM(J2:J6)/5</f>
        <v>300842.68246918183</v>
      </c>
      <c r="K7" s="11">
        <f t="shared" si="7"/>
        <v>808689.55570600659</v>
      </c>
      <c r="L7" s="12">
        <f t="shared" si="7"/>
        <v>1.9379348368084037</v>
      </c>
      <c r="M7" s="12">
        <f t="shared" si="7"/>
        <v>110.43592769346147</v>
      </c>
      <c r="N7" s="12">
        <f t="shared" si="7"/>
        <v>581.38045104252103</v>
      </c>
      <c r="O7" s="12">
        <f t="shared" si="7"/>
        <v>2.9711444020159883</v>
      </c>
      <c r="P7" s="12">
        <f t="shared" si="7"/>
        <v>1.1043592769346149</v>
      </c>
      <c r="Q7" s="12">
        <f t="shared" si="7"/>
        <v>15.671397545728951</v>
      </c>
      <c r="R7" s="12">
        <f t="shared" si="7"/>
        <v>5.8138045104252116</v>
      </c>
      <c r="S7" s="12">
        <f t="shared" si="7"/>
        <v>5.257764708610746</v>
      </c>
      <c r="T7" s="12">
        <f t="shared" si="7"/>
        <v>1.976696680058329</v>
      </c>
    </row>
    <row r="8" spans="1:23" ht="9" customHeight="1" x14ac:dyDescent="0.25">
      <c r="A8" s="14"/>
      <c r="B8" s="15"/>
      <c r="C8" s="16"/>
      <c r="D8" s="16"/>
      <c r="E8" s="16"/>
      <c r="F8" s="16"/>
      <c r="G8" s="16"/>
      <c r="H8" s="16"/>
      <c r="I8" s="17"/>
      <c r="J8" s="17"/>
      <c r="K8" s="17"/>
      <c r="L8" s="18"/>
      <c r="M8" s="18"/>
      <c r="N8" s="18"/>
      <c r="O8" s="18"/>
      <c r="P8" s="18"/>
      <c r="Q8" s="18"/>
      <c r="R8" s="18"/>
      <c r="S8" s="18"/>
      <c r="T8" s="18"/>
    </row>
    <row r="9" spans="1:23" ht="20.100000000000001" customHeight="1" x14ac:dyDescent="0.25">
      <c r="A9" s="14"/>
      <c r="B9" s="15"/>
      <c r="C9" s="19" t="s">
        <v>21</v>
      </c>
      <c r="D9" s="8">
        <f>HARMEAN(D2,D3,D4,D5,D6)</f>
        <v>11975.975474721025</v>
      </c>
      <c r="E9" s="9"/>
      <c r="F9" s="8">
        <f>HARMEAN(F2,F3,F4,F5,F6)</f>
        <v>2290.9067732005278</v>
      </c>
      <c r="G9" s="8">
        <f>HARMEAN(G2,G3,G4,G5,G6)</f>
        <v>771.64063772992597</v>
      </c>
      <c r="H9" s="8">
        <f>HARMEAN(H2:H6)</f>
        <v>37.039698411133379</v>
      </c>
      <c r="I9" s="17"/>
      <c r="J9" s="17"/>
      <c r="K9" s="17"/>
      <c r="L9" s="18"/>
      <c r="M9" s="18"/>
      <c r="N9" s="18"/>
      <c r="O9" s="18"/>
      <c r="P9" s="18"/>
      <c r="Q9" s="18"/>
      <c r="R9" s="18"/>
      <c r="S9" s="18"/>
    </row>
    <row r="10" spans="1:23" ht="20.100000000000001" customHeight="1" x14ac:dyDescent="0.25">
      <c r="A10" s="14"/>
      <c r="B10" s="15"/>
      <c r="C10" s="19" t="s">
        <v>22</v>
      </c>
      <c r="D10" s="7"/>
      <c r="E10" s="9"/>
      <c r="F10" s="7"/>
      <c r="G10" s="7">
        <f>MODE(G2,G3,G4,G5,G6)</f>
        <v>747</v>
      </c>
      <c r="H10" s="7"/>
      <c r="I10" s="17"/>
      <c r="J10" s="17"/>
      <c r="K10" s="17"/>
      <c r="L10" s="18"/>
      <c r="M10" s="18"/>
      <c r="N10" s="18"/>
      <c r="O10" s="18"/>
      <c r="P10" s="18"/>
      <c r="Q10" s="18"/>
      <c r="R10" s="18"/>
      <c r="S10" s="18"/>
    </row>
    <row r="11" spans="1:23" ht="20.100000000000001" customHeight="1" x14ac:dyDescent="0.25">
      <c r="A11" s="14"/>
      <c r="B11" s="15"/>
      <c r="C11" s="19" t="s">
        <v>23</v>
      </c>
      <c r="D11" s="8">
        <f>MEDIAN(D2:D6)</f>
        <v>11809</v>
      </c>
      <c r="E11" s="9"/>
      <c r="F11" s="8">
        <f>MEDIAN(F2:F6)</f>
        <v>2297</v>
      </c>
      <c r="G11" s="8">
        <f>MEDIAN(G9:G10)</f>
        <v>759.32031886496293</v>
      </c>
      <c r="H11" s="8"/>
      <c r="I11" s="17"/>
      <c r="J11" s="17"/>
      <c r="K11" s="17"/>
      <c r="L11" s="18"/>
      <c r="M11" s="18"/>
      <c r="N11" s="18"/>
      <c r="O11" s="18"/>
      <c r="P11" s="18"/>
      <c r="Q11" s="18"/>
      <c r="R11" s="18"/>
      <c r="S11" s="18"/>
    </row>
    <row r="12" spans="1:23" ht="68.25" customHeight="1" x14ac:dyDescent="0.25">
      <c r="A12" s="14"/>
      <c r="B12" s="15"/>
      <c r="C12" s="21"/>
      <c r="D12" s="15"/>
      <c r="E12" s="22"/>
      <c r="F12" s="15"/>
      <c r="G12" s="15"/>
      <c r="H12" s="15"/>
      <c r="I12" s="17"/>
      <c r="J12" s="17"/>
      <c r="K12" s="17"/>
      <c r="L12" s="18"/>
      <c r="M12" s="18"/>
      <c r="N12" s="18"/>
      <c r="O12" s="18"/>
      <c r="P12" s="23"/>
      <c r="Q12" s="23"/>
      <c r="R12" s="24"/>
      <c r="S12" s="23"/>
      <c r="T12" s="25"/>
      <c r="U12" s="26"/>
      <c r="V12" s="26"/>
      <c r="W12" s="26"/>
    </row>
    <row r="13" spans="1:23" ht="20.100000000000001" customHeight="1" x14ac:dyDescent="0.25">
      <c r="P13" s="23"/>
      <c r="Q13" s="31"/>
      <c r="R13" s="32"/>
      <c r="S13" s="31"/>
      <c r="T13" s="33"/>
      <c r="U13" s="26"/>
      <c r="V13" s="26"/>
      <c r="W13" s="26"/>
    </row>
    <row r="14" spans="1:23" ht="21" customHeight="1" x14ac:dyDescent="0.25">
      <c r="A14" s="34" t="s">
        <v>24</v>
      </c>
      <c r="B14" s="34"/>
      <c r="C14" s="34"/>
      <c r="D14" s="34"/>
      <c r="E14" s="34"/>
      <c r="F14" s="34"/>
      <c r="P14" s="23"/>
      <c r="Q14" s="31"/>
      <c r="R14" s="32"/>
      <c r="S14" s="31"/>
      <c r="T14" s="33"/>
      <c r="U14" s="26"/>
      <c r="V14" s="26"/>
      <c r="W14" s="26"/>
    </row>
    <row r="15" spans="1:23" ht="30" x14ac:dyDescent="0.25">
      <c r="A15" s="35" t="s">
        <v>0</v>
      </c>
      <c r="B15" s="35" t="s">
        <v>8</v>
      </c>
      <c r="C15" s="36">
        <v>2006</v>
      </c>
      <c r="D15" s="35">
        <v>2007</v>
      </c>
      <c r="E15" s="35">
        <v>2008</v>
      </c>
      <c r="F15" s="35">
        <v>2009</v>
      </c>
      <c r="K15" s="27"/>
      <c r="P15" s="23"/>
      <c r="Q15" s="31"/>
      <c r="R15" s="32"/>
      <c r="S15" s="31"/>
      <c r="T15" s="33"/>
      <c r="U15" s="26"/>
      <c r="V15" s="26"/>
      <c r="W15" s="26"/>
    </row>
    <row r="16" spans="1:23" ht="20.100000000000001" customHeight="1" x14ac:dyDescent="0.25">
      <c r="A16" s="6">
        <v>2005</v>
      </c>
      <c r="B16" s="11">
        <v>496392636</v>
      </c>
      <c r="C16" s="11">
        <f>B16*1.0694</f>
        <v>530842284.93839997</v>
      </c>
      <c r="D16" s="11">
        <f>C16*1.063</f>
        <v>564285348.8895191</v>
      </c>
      <c r="E16" s="11">
        <f>D16*1.0661</f>
        <v>601584610.45111632</v>
      </c>
      <c r="F16" s="11">
        <f>E16*1.0767</f>
        <v>647726150.07271695</v>
      </c>
      <c r="P16" s="23"/>
      <c r="Q16" s="31"/>
      <c r="R16" s="32"/>
      <c r="S16" s="31"/>
      <c r="T16" s="33"/>
      <c r="U16" s="26"/>
      <c r="V16" s="26"/>
      <c r="W16" s="26"/>
    </row>
    <row r="17" spans="1:23" ht="20.100000000000001" customHeight="1" x14ac:dyDescent="0.25">
      <c r="A17" s="6">
        <v>2006</v>
      </c>
      <c r="B17" s="11">
        <v>532983099</v>
      </c>
      <c r="C17" s="37"/>
      <c r="D17" s="11">
        <f>B17*1.063</f>
        <v>566561034.23699999</v>
      </c>
      <c r="E17" s="11">
        <f>D17*1.0661</f>
        <v>604010718.60006571</v>
      </c>
      <c r="F17" s="11">
        <f>E17*1.0767</f>
        <v>650338340.71669078</v>
      </c>
      <c r="P17" s="23"/>
      <c r="Q17" s="31"/>
      <c r="R17" s="32"/>
      <c r="S17" s="31"/>
      <c r="T17" s="33"/>
      <c r="U17" s="26"/>
      <c r="V17" s="26"/>
      <c r="W17" s="26"/>
    </row>
    <row r="18" spans="1:23" ht="20.100000000000001" customHeight="1" x14ac:dyDescent="0.25">
      <c r="A18" s="6">
        <v>2007</v>
      </c>
      <c r="B18" s="11">
        <v>781337143</v>
      </c>
      <c r="C18" s="37"/>
      <c r="D18" s="37"/>
      <c r="E18" s="11">
        <f>B18*1.0661</f>
        <v>832983528.1523</v>
      </c>
      <c r="F18" s="11">
        <f>E18*1.0767</f>
        <v>896873364.76158142</v>
      </c>
      <c r="P18" s="33"/>
      <c r="Q18" s="38"/>
      <c r="R18" s="38"/>
      <c r="S18" s="38"/>
      <c r="T18" s="38"/>
      <c r="U18" s="26"/>
      <c r="V18" s="26"/>
      <c r="W18" s="26"/>
    </row>
    <row r="19" spans="1:23" ht="20.100000000000001" customHeight="1" x14ac:dyDescent="0.25">
      <c r="A19" s="6">
        <v>2008</v>
      </c>
      <c r="B19" s="11">
        <v>679055375</v>
      </c>
      <c r="C19" s="37"/>
      <c r="D19" s="37"/>
      <c r="E19" s="37"/>
      <c r="F19" s="11">
        <f>B19*1.0767</f>
        <v>731138922.26250005</v>
      </c>
    </row>
    <row r="20" spans="1:23" ht="20.100000000000001" customHeight="1" x14ac:dyDescent="0.25">
      <c r="A20" s="6">
        <v>2009</v>
      </c>
      <c r="B20" s="11">
        <v>652137963</v>
      </c>
      <c r="C20" s="37"/>
      <c r="D20" s="37"/>
      <c r="E20" s="37"/>
      <c r="F20" s="11">
        <v>652137963</v>
      </c>
    </row>
    <row r="25" spans="1:23" ht="24.75" customHeight="1" x14ac:dyDescent="0.25">
      <c r="A25" s="34" t="s">
        <v>25</v>
      </c>
      <c r="B25" s="34"/>
      <c r="C25" s="34"/>
      <c r="D25" s="34"/>
      <c r="E25" s="34"/>
      <c r="F25" s="34"/>
    </row>
    <row r="26" spans="1:23" ht="30" x14ac:dyDescent="0.25">
      <c r="A26" s="35" t="s">
        <v>0</v>
      </c>
      <c r="B26" s="35" t="s">
        <v>8</v>
      </c>
      <c r="C26" s="36">
        <v>2006</v>
      </c>
      <c r="D26" s="35">
        <v>2007</v>
      </c>
      <c r="E26" s="35">
        <v>2008</v>
      </c>
      <c r="F26" s="35">
        <v>2009</v>
      </c>
    </row>
    <row r="27" spans="1:23" ht="20.100000000000001" customHeight="1" x14ac:dyDescent="0.25">
      <c r="A27" s="6">
        <v>2005</v>
      </c>
      <c r="B27" s="11">
        <v>722551</v>
      </c>
      <c r="C27" s="11">
        <f>B27*1.0694</f>
        <v>772696.03939999989</v>
      </c>
      <c r="D27" s="11">
        <f>C27*1.063</f>
        <v>821375.88988219982</v>
      </c>
      <c r="E27" s="11">
        <f>D27*1.0661</f>
        <v>875668.83620341332</v>
      </c>
      <c r="F27" s="11">
        <f>E27*1.0767</f>
        <v>942832.63594021508</v>
      </c>
    </row>
    <row r="28" spans="1:23" ht="20.100000000000001" customHeight="1" x14ac:dyDescent="0.25">
      <c r="A28" s="6">
        <v>2006</v>
      </c>
      <c r="B28" s="11">
        <v>713498</v>
      </c>
      <c r="C28" s="37"/>
      <c r="D28" s="11">
        <f>B28*1.063</f>
        <v>758448.37399999995</v>
      </c>
      <c r="E28" s="11">
        <f>D28*1.0661</f>
        <v>808581.8115214</v>
      </c>
      <c r="F28" s="11">
        <f>E28*1.0767</f>
        <v>870600.0364650914</v>
      </c>
    </row>
    <row r="29" spans="1:23" ht="20.100000000000001" customHeight="1" x14ac:dyDescent="0.25">
      <c r="A29" s="6">
        <v>2007</v>
      </c>
      <c r="B29" s="11">
        <v>1045966</v>
      </c>
      <c r="C29" s="37"/>
      <c r="D29" s="37"/>
      <c r="E29" s="11">
        <f>B29*1.0661</f>
        <v>1115104.3526000001</v>
      </c>
      <c r="F29" s="11">
        <f>E29*1.0767</f>
        <v>1200632.8564444201</v>
      </c>
    </row>
    <row r="30" spans="1:23" ht="20.100000000000001" customHeight="1" x14ac:dyDescent="0.25">
      <c r="A30" s="6">
        <v>2008</v>
      </c>
      <c r="B30" s="11">
        <v>783224</v>
      </c>
      <c r="C30" s="37"/>
      <c r="D30" s="37"/>
      <c r="E30" s="37"/>
      <c r="F30" s="11">
        <f>B30*1.0767</f>
        <v>843297.28079999995</v>
      </c>
    </row>
    <row r="31" spans="1:23" ht="20.100000000000001" customHeight="1" x14ac:dyDescent="0.25">
      <c r="A31" s="6">
        <v>2009</v>
      </c>
      <c r="B31" s="11">
        <v>778207</v>
      </c>
      <c r="C31" s="37"/>
      <c r="D31" s="37"/>
      <c r="E31" s="37"/>
      <c r="F31" s="11">
        <v>778207</v>
      </c>
    </row>
    <row r="35" spans="2:4" ht="30" x14ac:dyDescent="0.25">
      <c r="B35" s="35" t="s">
        <v>0</v>
      </c>
      <c r="C35" s="35" t="s">
        <v>8</v>
      </c>
      <c r="D35" s="35" t="s">
        <v>26</v>
      </c>
    </row>
    <row r="36" spans="2:4" x14ac:dyDescent="0.25">
      <c r="B36" s="6">
        <v>2005</v>
      </c>
      <c r="C36" s="11">
        <v>722551</v>
      </c>
      <c r="D36" s="11">
        <f>C36*1.0767</f>
        <v>777970.66169999994</v>
      </c>
    </row>
    <row r="37" spans="2:4" x14ac:dyDescent="0.25">
      <c r="B37" s="6">
        <v>2006</v>
      </c>
      <c r="C37" s="11">
        <v>713498</v>
      </c>
      <c r="D37" s="11">
        <f>C37*1.0767</f>
        <v>768223.2966</v>
      </c>
    </row>
    <row r="38" spans="2:4" x14ac:dyDescent="0.25">
      <c r="B38" s="6">
        <v>2007</v>
      </c>
      <c r="C38" s="11">
        <v>1045966</v>
      </c>
      <c r="D38" s="11">
        <f>C38*1.0767</f>
        <v>1126191.5922000001</v>
      </c>
    </row>
    <row r="39" spans="2:4" x14ac:dyDescent="0.25">
      <c r="B39" s="6">
        <v>2008</v>
      </c>
      <c r="C39" s="11">
        <v>783224</v>
      </c>
      <c r="D39" s="11">
        <f>B30*1.0767</f>
        <v>843297.28079999995</v>
      </c>
    </row>
    <row r="40" spans="2:4" x14ac:dyDescent="0.25">
      <c r="B40" s="6">
        <v>2009</v>
      </c>
      <c r="C40" s="11">
        <v>778207</v>
      </c>
      <c r="D40" s="11">
        <v>778207</v>
      </c>
    </row>
  </sheetData>
  <mergeCells count="3">
    <mergeCell ref="C8:H8"/>
    <mergeCell ref="A14:F14"/>
    <mergeCell ref="A25:F25"/>
  </mergeCells>
  <pageMargins left="0.7" right="0.7" top="0.75" bottom="0.75" header="0.3" footer="0.3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ANALISIS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FLIA MEDINA</dc:creator>
  <cp:lastModifiedBy>FLIA MEDINA</cp:lastModifiedBy>
  <dcterms:created xsi:type="dcterms:W3CDTF">2014-01-15T01:14:41Z</dcterms:created>
  <dcterms:modified xsi:type="dcterms:W3CDTF">2014-01-15T01:15:38Z</dcterms:modified>
</cp:coreProperties>
</file>