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1715" windowHeight="5700" tabRatio="688" firstSheet="3" activeTab="8"/>
  </bookViews>
  <sheets>
    <sheet name="ClasCriterios" sheetId="4" r:id="rId1"/>
    <sheet name="Escala de preferencia" sheetId="6" r:id="rId2"/>
    <sheet name="Valoración Gaviria." sheetId="5" r:id="rId3"/>
    <sheet name="Valoración Belalcazar" sheetId="12" r:id="rId4"/>
    <sheet name="ComProyectos" sheetId="7" state="hidden" r:id="rId5"/>
    <sheet name="Matrices Gaviria M" sheetId="11" r:id="rId6"/>
    <sheet name="Matrices Belalcazar" sheetId="10" r:id="rId7"/>
    <sheet name="Valoración Gaviria" sheetId="1" state="hidden" r:id="rId8"/>
    <sheet name="Resultados" sheetId="3" r:id="rId9"/>
  </sheets>
  <definedNames>
    <definedName name="_Toc371412829" localSheetId="0">ClasCriterios!#REF!</definedName>
    <definedName name="_Toc371412829" localSheetId="4">ComProyectos!#REF!</definedName>
    <definedName name="_Toc371412829" localSheetId="3">'Valoración Belalcazar'!#REF!</definedName>
    <definedName name="_Toc371412829" localSheetId="2">'Valoración Gaviria.'!#REF!</definedName>
  </definedNames>
  <calcPr calcId="144525"/>
</workbook>
</file>

<file path=xl/calcChain.xml><?xml version="1.0" encoding="utf-8"?>
<calcChain xmlns="http://schemas.openxmlformats.org/spreadsheetml/2006/main">
  <c r="L24" i="3" l="1"/>
  <c r="M24" i="3"/>
  <c r="K24" i="3"/>
  <c r="N24" i="3"/>
  <c r="BF103" i="11"/>
  <c r="BE103" i="11"/>
  <c r="BD103" i="11"/>
  <c r="BA103" i="11"/>
  <c r="AZ103" i="11"/>
  <c r="AY103" i="11"/>
  <c r="Y103" i="11"/>
  <c r="X103" i="11"/>
  <c r="W103" i="11"/>
  <c r="V103" i="11"/>
  <c r="BF102" i="11"/>
  <c r="BE102" i="11"/>
  <c r="BD102" i="11"/>
  <c r="BA102" i="11"/>
  <c r="AZ102" i="11"/>
  <c r="AY102" i="11"/>
  <c r="Y102" i="11"/>
  <c r="X102" i="11"/>
  <c r="W102" i="11"/>
  <c r="V102" i="11"/>
  <c r="BF101" i="11"/>
  <c r="BE101" i="11"/>
  <c r="BD101" i="11"/>
  <c r="BA101" i="11"/>
  <c r="AZ101" i="11"/>
  <c r="AY101" i="11"/>
  <c r="Y101" i="11"/>
  <c r="X101" i="11"/>
  <c r="W101" i="11"/>
  <c r="V101" i="11"/>
  <c r="BF100" i="11"/>
  <c r="BE100" i="11"/>
  <c r="BD100" i="11"/>
  <c r="BA100" i="11"/>
  <c r="AZ100" i="11"/>
  <c r="AY100" i="11"/>
  <c r="Y100" i="11"/>
  <c r="AE100" i="11" s="1"/>
  <c r="X100" i="11"/>
  <c r="AD100" i="11" s="1"/>
  <c r="W100" i="11"/>
  <c r="AC100" i="11" s="1"/>
  <c r="V100" i="11"/>
  <c r="AB100" i="11" s="1"/>
  <c r="BF94" i="11"/>
  <c r="BE94" i="11"/>
  <c r="BD94" i="11"/>
  <c r="BA94" i="11"/>
  <c r="AZ94" i="11"/>
  <c r="AY94" i="11"/>
  <c r="Y94" i="11"/>
  <c r="X94" i="11"/>
  <c r="W94" i="11"/>
  <c r="V94" i="11"/>
  <c r="BF93" i="11"/>
  <c r="BE93" i="11"/>
  <c r="BD93" i="11"/>
  <c r="BA93" i="11"/>
  <c r="AZ93" i="11"/>
  <c r="AY93" i="11"/>
  <c r="Y93" i="11"/>
  <c r="X93" i="11"/>
  <c r="W93" i="11"/>
  <c r="V93" i="11"/>
  <c r="BF92" i="11"/>
  <c r="BE92" i="11"/>
  <c r="BD92" i="11"/>
  <c r="BA92" i="11"/>
  <c r="AZ92" i="11"/>
  <c r="AY92" i="11"/>
  <c r="Y92" i="11"/>
  <c r="X92" i="11"/>
  <c r="W92" i="11"/>
  <c r="V92" i="11"/>
  <c r="BF91" i="11"/>
  <c r="BE91" i="11"/>
  <c r="BD91" i="11"/>
  <c r="BA91" i="11"/>
  <c r="AZ91" i="11"/>
  <c r="AY91" i="11"/>
  <c r="Y91" i="11"/>
  <c r="AE91" i="11" s="1"/>
  <c r="X91" i="11"/>
  <c r="AD91" i="11" s="1"/>
  <c r="W91" i="11"/>
  <c r="AC91" i="11" s="1"/>
  <c r="V91" i="11"/>
  <c r="AB91" i="11" s="1"/>
  <c r="BF85" i="11"/>
  <c r="BE85" i="11"/>
  <c r="BD85" i="11"/>
  <c r="BA85" i="11"/>
  <c r="AZ85" i="11"/>
  <c r="AY85" i="11"/>
  <c r="Y85" i="11"/>
  <c r="X85" i="11"/>
  <c r="W85" i="11"/>
  <c r="V85" i="11"/>
  <c r="BF84" i="11"/>
  <c r="BE84" i="11"/>
  <c r="BD84" i="11"/>
  <c r="BA84" i="11"/>
  <c r="AZ84" i="11"/>
  <c r="AY84" i="11"/>
  <c r="Y84" i="11"/>
  <c r="X84" i="11"/>
  <c r="W84" i="11"/>
  <c r="V84" i="11"/>
  <c r="BF83" i="11"/>
  <c r="BE83" i="11"/>
  <c r="BD83" i="11"/>
  <c r="BA83" i="11"/>
  <c r="AZ83" i="11"/>
  <c r="AY83" i="11"/>
  <c r="Y83" i="11"/>
  <c r="X83" i="11"/>
  <c r="W83" i="11"/>
  <c r="V83" i="11"/>
  <c r="BF82" i="11"/>
  <c r="BE82" i="11"/>
  <c r="BD82" i="11"/>
  <c r="BA82" i="11"/>
  <c r="AZ82" i="11"/>
  <c r="AY82" i="11"/>
  <c r="Y82" i="11"/>
  <c r="AE82" i="11" s="1"/>
  <c r="X82" i="11"/>
  <c r="AD82" i="11" s="1"/>
  <c r="W82" i="11"/>
  <c r="AC82" i="11" s="1"/>
  <c r="V82" i="11"/>
  <c r="AB82" i="11" s="1"/>
  <c r="BF76" i="11"/>
  <c r="BE76" i="11"/>
  <c r="BD76" i="11"/>
  <c r="BA76" i="11"/>
  <c r="AZ76" i="11"/>
  <c r="AY76" i="11"/>
  <c r="Y76" i="11"/>
  <c r="X76" i="11"/>
  <c r="W76" i="11"/>
  <c r="V76" i="11"/>
  <c r="BF75" i="11"/>
  <c r="BE75" i="11"/>
  <c r="BD75" i="11"/>
  <c r="BA75" i="11"/>
  <c r="AZ75" i="11"/>
  <c r="AY75" i="11"/>
  <c r="Y75" i="11"/>
  <c r="X75" i="11"/>
  <c r="W75" i="11"/>
  <c r="V75" i="11"/>
  <c r="BF74" i="11"/>
  <c r="BE74" i="11"/>
  <c r="BD74" i="11"/>
  <c r="BA74" i="11"/>
  <c r="AZ74" i="11"/>
  <c r="AY74" i="11"/>
  <c r="Y74" i="11"/>
  <c r="X74" i="11"/>
  <c r="W74" i="11"/>
  <c r="V74" i="11"/>
  <c r="BF73" i="11"/>
  <c r="BE73" i="11"/>
  <c r="BD73" i="11"/>
  <c r="BA73" i="11"/>
  <c r="AZ73" i="11"/>
  <c r="AY73" i="11"/>
  <c r="Y73" i="11"/>
  <c r="AE73" i="11" s="1"/>
  <c r="X73" i="11"/>
  <c r="AD73" i="11" s="1"/>
  <c r="W73" i="11"/>
  <c r="AC73" i="11" s="1"/>
  <c r="V73" i="11"/>
  <c r="AB73" i="11" s="1"/>
  <c r="BF67" i="11"/>
  <c r="BE67" i="11"/>
  <c r="BD67" i="11"/>
  <c r="BA67" i="11"/>
  <c r="AZ67" i="11"/>
  <c r="AY67" i="11"/>
  <c r="Y67" i="11"/>
  <c r="X67" i="11"/>
  <c r="W67" i="11"/>
  <c r="V67" i="11"/>
  <c r="BF66" i="11"/>
  <c r="BE66" i="11"/>
  <c r="BD66" i="11"/>
  <c r="BA66" i="11"/>
  <c r="AZ66" i="11"/>
  <c r="AY66" i="11"/>
  <c r="Y66" i="11"/>
  <c r="X66" i="11"/>
  <c r="W66" i="11"/>
  <c r="V66" i="11"/>
  <c r="BF65" i="11"/>
  <c r="BE65" i="11"/>
  <c r="BD65" i="11"/>
  <c r="BA65" i="11"/>
  <c r="AZ65" i="11"/>
  <c r="AY65" i="11"/>
  <c r="Y65" i="11"/>
  <c r="X65" i="11"/>
  <c r="W65" i="11"/>
  <c r="V65" i="11"/>
  <c r="BF64" i="11"/>
  <c r="BE64" i="11"/>
  <c r="BD64" i="11"/>
  <c r="BA64" i="11"/>
  <c r="AZ64" i="11"/>
  <c r="AY64" i="11"/>
  <c r="Y64" i="11"/>
  <c r="AE64" i="11" s="1"/>
  <c r="X64" i="11"/>
  <c r="AD64" i="11" s="1"/>
  <c r="W64" i="11"/>
  <c r="AC64" i="11" s="1"/>
  <c r="V64" i="11"/>
  <c r="AB64" i="11" s="1"/>
  <c r="BF58" i="11"/>
  <c r="BE58" i="11"/>
  <c r="BD58" i="11"/>
  <c r="BA58" i="11"/>
  <c r="AZ58" i="11"/>
  <c r="AY58" i="11"/>
  <c r="Y58" i="11"/>
  <c r="X58" i="11"/>
  <c r="W58" i="11"/>
  <c r="V58" i="11"/>
  <c r="BF57" i="11"/>
  <c r="BE57" i="11"/>
  <c r="BD57" i="11"/>
  <c r="BA57" i="11"/>
  <c r="AZ57" i="11"/>
  <c r="AY57" i="11"/>
  <c r="Y57" i="11"/>
  <c r="X57" i="11"/>
  <c r="W57" i="11"/>
  <c r="V57" i="11"/>
  <c r="BF56" i="11"/>
  <c r="BE56" i="11"/>
  <c r="BD56" i="11"/>
  <c r="BA56" i="11"/>
  <c r="AZ56" i="11"/>
  <c r="AY56" i="11"/>
  <c r="Y56" i="11"/>
  <c r="X56" i="11"/>
  <c r="W56" i="11"/>
  <c r="V56" i="11"/>
  <c r="BF55" i="11"/>
  <c r="BE55" i="11"/>
  <c r="BD55" i="11"/>
  <c r="BA55" i="11"/>
  <c r="AZ55" i="11"/>
  <c r="AY55" i="11"/>
  <c r="Y55" i="11"/>
  <c r="AE55" i="11" s="1"/>
  <c r="X55" i="11"/>
  <c r="AD55" i="11" s="1"/>
  <c r="W55" i="11"/>
  <c r="AC55" i="11" s="1"/>
  <c r="V55" i="11"/>
  <c r="AE37" i="11"/>
  <c r="AD37" i="11"/>
  <c r="AC37" i="11"/>
  <c r="AB37" i="11"/>
  <c r="AE36" i="11"/>
  <c r="AD36" i="11"/>
  <c r="AC36" i="11"/>
  <c r="AB36" i="11"/>
  <c r="AE35" i="11"/>
  <c r="AD35" i="11"/>
  <c r="AC35" i="11"/>
  <c r="AB35" i="11"/>
  <c r="AE34" i="11"/>
  <c r="AE38" i="11" s="1"/>
  <c r="AD34" i="11"/>
  <c r="AD38" i="11" s="1"/>
  <c r="AC34" i="11"/>
  <c r="AC38" i="11" s="1"/>
  <c r="AB34" i="11"/>
  <c r="AB38" i="11" s="1"/>
  <c r="W28" i="11"/>
  <c r="V28" i="11"/>
  <c r="W27" i="11"/>
  <c r="AC27" i="11" s="1"/>
  <c r="V27" i="11"/>
  <c r="AB27" i="11" s="1"/>
  <c r="V23" i="11"/>
  <c r="AB23" i="11" s="1"/>
  <c r="W22" i="11"/>
  <c r="AC23" i="11" s="1"/>
  <c r="BF14" i="11"/>
  <c r="BE14" i="11"/>
  <c r="BD14" i="11"/>
  <c r="BA14" i="11"/>
  <c r="AZ14" i="11"/>
  <c r="AY14" i="11"/>
  <c r="Y14" i="11"/>
  <c r="X14" i="11"/>
  <c r="W14" i="11"/>
  <c r="V14" i="11"/>
  <c r="BF13" i="11"/>
  <c r="BE13" i="11"/>
  <c r="BD13" i="11"/>
  <c r="BA13" i="11"/>
  <c r="AZ13" i="11"/>
  <c r="AY13" i="11"/>
  <c r="Y13" i="11"/>
  <c r="X13" i="11"/>
  <c r="W13" i="11"/>
  <c r="V13" i="11"/>
  <c r="BF12" i="11"/>
  <c r="BE12" i="11"/>
  <c r="BD12" i="11"/>
  <c r="BA12" i="11"/>
  <c r="AZ12" i="11"/>
  <c r="BN12" i="11" s="1"/>
  <c r="AY12" i="11"/>
  <c r="Y12" i="11"/>
  <c r="X12" i="11"/>
  <c r="W12" i="11"/>
  <c r="V12" i="11"/>
  <c r="BF11" i="11"/>
  <c r="BE11" i="11"/>
  <c r="BD11" i="11"/>
  <c r="BA11" i="11"/>
  <c r="AZ11" i="11"/>
  <c r="AY11" i="11"/>
  <c r="Y11" i="11"/>
  <c r="AE11" i="11" s="1"/>
  <c r="X11" i="11"/>
  <c r="W11" i="11"/>
  <c r="AC11" i="11" s="1"/>
  <c r="V11" i="11"/>
  <c r="BA92" i="10"/>
  <c r="BO92" i="10" s="1"/>
  <c r="BA93" i="10"/>
  <c r="BA94" i="10"/>
  <c r="BA91" i="10"/>
  <c r="AZ92" i="10"/>
  <c r="AZ93" i="10"/>
  <c r="AZ94" i="10"/>
  <c r="AZ91" i="10"/>
  <c r="AY92" i="10"/>
  <c r="BM92" i="10" s="1"/>
  <c r="AY93" i="10"/>
  <c r="AY94" i="10"/>
  <c r="BM94" i="10" s="1"/>
  <c r="AY91" i="10"/>
  <c r="BA83" i="10"/>
  <c r="BA84" i="10"/>
  <c r="BA85" i="10"/>
  <c r="BO85" i="10" s="1"/>
  <c r="BA82" i="10"/>
  <c r="AZ83" i="10"/>
  <c r="BN83" i="10" s="1"/>
  <c r="AZ84" i="10"/>
  <c r="AZ85" i="10"/>
  <c r="AZ82" i="10"/>
  <c r="AY83" i="10"/>
  <c r="AY84" i="10"/>
  <c r="AY85" i="10"/>
  <c r="AY82" i="10"/>
  <c r="BA74" i="10"/>
  <c r="BA75" i="10"/>
  <c r="BA76" i="10"/>
  <c r="BA73" i="10"/>
  <c r="AZ74" i="10"/>
  <c r="BN74" i="10" s="1"/>
  <c r="AZ75" i="10"/>
  <c r="AZ76" i="10"/>
  <c r="BN76" i="10" s="1"/>
  <c r="AZ73" i="10"/>
  <c r="AY74" i="10"/>
  <c r="AY75" i="10"/>
  <c r="AY76" i="10"/>
  <c r="AY73" i="10"/>
  <c r="BA65" i="10"/>
  <c r="BA66" i="10"/>
  <c r="BA67" i="10"/>
  <c r="BA64" i="10"/>
  <c r="AZ65" i="10"/>
  <c r="AZ66" i="10"/>
  <c r="AZ67" i="10"/>
  <c r="AZ64" i="10"/>
  <c r="AY65" i="10"/>
  <c r="AY66" i="10"/>
  <c r="AY67" i="10"/>
  <c r="BM67" i="10" s="1"/>
  <c r="AY64" i="10"/>
  <c r="BA56" i="10"/>
  <c r="BA57" i="10"/>
  <c r="BA58" i="10"/>
  <c r="BA55" i="10"/>
  <c r="AZ56" i="10"/>
  <c r="AZ57" i="10"/>
  <c r="AZ58" i="10"/>
  <c r="AZ55" i="10"/>
  <c r="AY56" i="10"/>
  <c r="AY57" i="10"/>
  <c r="AY58" i="10"/>
  <c r="AY55" i="10"/>
  <c r="BF94" i="10"/>
  <c r="BE94" i="10"/>
  <c r="BD94" i="10"/>
  <c r="BF93" i="10"/>
  <c r="BE93" i="10"/>
  <c r="BD93" i="10"/>
  <c r="BM93" i="10"/>
  <c r="BF92" i="10"/>
  <c r="BE92" i="10"/>
  <c r="BD92" i="10"/>
  <c r="BF91" i="10"/>
  <c r="BE91" i="10"/>
  <c r="BD91" i="10"/>
  <c r="BM91" i="10" s="1"/>
  <c r="BF85" i="10"/>
  <c r="BE85" i="10"/>
  <c r="BD85" i="10"/>
  <c r="BF84" i="10"/>
  <c r="BE84" i="10"/>
  <c r="BD84" i="10"/>
  <c r="BN84" i="10"/>
  <c r="BF83" i="10"/>
  <c r="BO83" i="10" s="1"/>
  <c r="BE83" i="10"/>
  <c r="BD83" i="10"/>
  <c r="BM83" i="10" s="1"/>
  <c r="BF82" i="10"/>
  <c r="BE82" i="10"/>
  <c r="BD82" i="10"/>
  <c r="BN82" i="10"/>
  <c r="BF76" i="10"/>
  <c r="BO76" i="10" s="1"/>
  <c r="BE76" i="10"/>
  <c r="BD76" i="10"/>
  <c r="BM76" i="10" s="1"/>
  <c r="BF75" i="10"/>
  <c r="BE75" i="10"/>
  <c r="BD75" i="10"/>
  <c r="BN75" i="10"/>
  <c r="BF74" i="10"/>
  <c r="BO74" i="10" s="1"/>
  <c r="BE74" i="10"/>
  <c r="BD74" i="10"/>
  <c r="BM74" i="10" s="1"/>
  <c r="BF73" i="10"/>
  <c r="BE73" i="10"/>
  <c r="BD73" i="10"/>
  <c r="BN73" i="10"/>
  <c r="BF67" i="10"/>
  <c r="BO67" i="10" s="1"/>
  <c r="BE67" i="10"/>
  <c r="BD67" i="10"/>
  <c r="BF66" i="10"/>
  <c r="BO66" i="10" s="1"/>
  <c r="BE66" i="10"/>
  <c r="BD66" i="10"/>
  <c r="BF65" i="10"/>
  <c r="BO65" i="10" s="1"/>
  <c r="BE65" i="10"/>
  <c r="BD65" i="10"/>
  <c r="BM65" i="10" s="1"/>
  <c r="BF64" i="10"/>
  <c r="BE64" i="10"/>
  <c r="BD64" i="10"/>
  <c r="BM64" i="10" s="1"/>
  <c r="BF58" i="10"/>
  <c r="BO58" i="10" s="1"/>
  <c r="BE58" i="10"/>
  <c r="BD58" i="10"/>
  <c r="BM58" i="10" s="1"/>
  <c r="BF57" i="10"/>
  <c r="BO57" i="10" s="1"/>
  <c r="BE57" i="10"/>
  <c r="BD57" i="10"/>
  <c r="BF56" i="10"/>
  <c r="BO56" i="10" s="1"/>
  <c r="BE56" i="10"/>
  <c r="BD56" i="10"/>
  <c r="BM56" i="10" s="1"/>
  <c r="BF55" i="10"/>
  <c r="BO55" i="10" s="1"/>
  <c r="BE55" i="10"/>
  <c r="BD55" i="10"/>
  <c r="BA47" i="10"/>
  <c r="BA48" i="10"/>
  <c r="BA49" i="10"/>
  <c r="BA46" i="10"/>
  <c r="AZ47" i="10"/>
  <c r="AZ48" i="10"/>
  <c r="AZ49" i="10"/>
  <c r="AZ46" i="10"/>
  <c r="AY47" i="10"/>
  <c r="AY48" i="10"/>
  <c r="AY49" i="10"/>
  <c r="AY46" i="10"/>
  <c r="BF49" i="10"/>
  <c r="BO49" i="10" s="1"/>
  <c r="BE49" i="10"/>
  <c r="BD49" i="10"/>
  <c r="BF48" i="10"/>
  <c r="BE48" i="10"/>
  <c r="BD48" i="10"/>
  <c r="BM48" i="10" s="1"/>
  <c r="BF47" i="10"/>
  <c r="BE47" i="10"/>
  <c r="BD47" i="10"/>
  <c r="BF46" i="10"/>
  <c r="BE46" i="10"/>
  <c r="BD46" i="10"/>
  <c r="W28" i="1"/>
  <c r="V28" i="1"/>
  <c r="W27" i="1"/>
  <c r="AC27" i="1" s="1"/>
  <c r="V27" i="1"/>
  <c r="AB27" i="1" s="1"/>
  <c r="AB23" i="1"/>
  <c r="AH23" i="1" s="1"/>
  <c r="V23" i="1"/>
  <c r="AB22" i="1"/>
  <c r="W22" i="1"/>
  <c r="AC23" i="1" s="1"/>
  <c r="V23" i="10"/>
  <c r="AB23" i="10" s="1"/>
  <c r="W22" i="10"/>
  <c r="AC23" i="10" s="1"/>
  <c r="W28" i="10"/>
  <c r="V28" i="10"/>
  <c r="W27" i="10"/>
  <c r="AC27" i="10" s="1"/>
  <c r="V27" i="10"/>
  <c r="AB27" i="10" s="1"/>
  <c r="BD12" i="10"/>
  <c r="BE12" i="10"/>
  <c r="BF12" i="10"/>
  <c r="BD13" i="10"/>
  <c r="BE13" i="10"/>
  <c r="BF13" i="10"/>
  <c r="BD14" i="10"/>
  <c r="BE14" i="10"/>
  <c r="BF14" i="10"/>
  <c r="BE11" i="10"/>
  <c r="BF11" i="10"/>
  <c r="BD11" i="10"/>
  <c r="BA12" i="10"/>
  <c r="BO12" i="10" s="1"/>
  <c r="BA13" i="10"/>
  <c r="BO13" i="10" s="1"/>
  <c r="BA14" i="10"/>
  <c r="BO14" i="10" s="1"/>
  <c r="BA11" i="10"/>
  <c r="AY11" i="10"/>
  <c r="AZ12" i="10"/>
  <c r="BN12" i="10" s="1"/>
  <c r="AZ13" i="10"/>
  <c r="AZ14" i="10"/>
  <c r="BN14" i="10" s="1"/>
  <c r="AZ11" i="10"/>
  <c r="AY12" i="10"/>
  <c r="AY13" i="10"/>
  <c r="AY14" i="10"/>
  <c r="BO94" i="10" l="1"/>
  <c r="AB28" i="1"/>
  <c r="BO47" i="10"/>
  <c r="BM46" i="10"/>
  <c r="BN56" i="10"/>
  <c r="BN58" i="10"/>
  <c r="BN65" i="10"/>
  <c r="BN67" i="10"/>
  <c r="BM85" i="10"/>
  <c r="BN92" i="10"/>
  <c r="AC28" i="1"/>
  <c r="BN85" i="10"/>
  <c r="BN94" i="10"/>
  <c r="BN91" i="10"/>
  <c r="BN93" i="10"/>
  <c r="BO91" i="10"/>
  <c r="BO93" i="10"/>
  <c r="BM13" i="11"/>
  <c r="BO13" i="11"/>
  <c r="BM14" i="11"/>
  <c r="BO14" i="11"/>
  <c r="AH27" i="11"/>
  <c r="C20" i="3" s="1"/>
  <c r="AH35" i="11"/>
  <c r="AH36" i="11"/>
  <c r="AH37" i="11"/>
  <c r="BM55" i="11"/>
  <c r="BO55" i="11"/>
  <c r="BM56" i="11"/>
  <c r="BO56" i="11"/>
  <c r="BM57" i="11"/>
  <c r="BO57" i="11"/>
  <c r="BM58" i="11"/>
  <c r="BO58" i="11"/>
  <c r="BM64" i="11"/>
  <c r="BO64" i="11"/>
  <c r="BM65" i="11"/>
  <c r="BO65" i="11"/>
  <c r="BM66" i="11"/>
  <c r="BO66" i="11"/>
  <c r="BM67" i="11"/>
  <c r="BO67" i="11"/>
  <c r="BM73" i="11"/>
  <c r="BO73" i="11"/>
  <c r="BM74" i="11"/>
  <c r="BO74" i="11"/>
  <c r="BM75" i="11"/>
  <c r="BO75" i="11"/>
  <c r="BM76" i="11"/>
  <c r="BO76" i="11"/>
  <c r="BM82" i="11"/>
  <c r="BO82" i="11"/>
  <c r="BM83" i="11"/>
  <c r="BO83" i="11"/>
  <c r="BM84" i="11"/>
  <c r="BO84" i="11"/>
  <c r="BM85" i="11"/>
  <c r="BO85" i="11"/>
  <c r="BM91" i="11"/>
  <c r="BO91" i="11"/>
  <c r="BM92" i="11"/>
  <c r="BO92" i="11"/>
  <c r="BM93" i="11"/>
  <c r="BO93" i="11"/>
  <c r="BM94" i="11"/>
  <c r="BO94" i="11"/>
  <c r="BM100" i="11"/>
  <c r="BO100" i="11"/>
  <c r="BM101" i="11"/>
  <c r="BO101" i="11"/>
  <c r="BM102" i="11"/>
  <c r="BO102" i="11"/>
  <c r="BM103" i="11"/>
  <c r="BO103" i="11"/>
  <c r="BO46" i="10"/>
  <c r="BM13" i="10"/>
  <c r="BN11" i="10"/>
  <c r="BO48" i="10"/>
  <c r="BM49" i="10"/>
  <c r="BM47" i="10"/>
  <c r="BM82" i="10"/>
  <c r="BO82" i="10"/>
  <c r="BM84" i="10"/>
  <c r="BO84" i="10"/>
  <c r="BM11" i="10"/>
  <c r="BO11" i="10"/>
  <c r="AB28" i="11"/>
  <c r="AB56" i="11"/>
  <c r="AD56" i="11"/>
  <c r="AB57" i="11"/>
  <c r="AD57" i="11"/>
  <c r="AB58" i="11"/>
  <c r="AD58" i="11"/>
  <c r="AD65" i="11"/>
  <c r="AD68" i="11" s="1"/>
  <c r="AD66" i="11"/>
  <c r="AB67" i="11"/>
  <c r="AD67" i="11"/>
  <c r="AD74" i="11"/>
  <c r="AD75" i="11"/>
  <c r="AB76" i="11"/>
  <c r="AD76" i="11"/>
  <c r="AD83" i="11"/>
  <c r="AD86" i="11" s="1"/>
  <c r="AD84" i="11"/>
  <c r="AB85" i="11"/>
  <c r="AD85" i="11"/>
  <c r="AD92" i="11"/>
  <c r="AD93" i="11"/>
  <c r="AB94" i="11"/>
  <c r="AD94" i="11"/>
  <c r="AD101" i="11"/>
  <c r="AD104" i="11" s="1"/>
  <c r="AD102" i="11"/>
  <c r="AB103" i="11"/>
  <c r="AD103" i="11"/>
  <c r="AD11" i="11"/>
  <c r="BM11" i="11"/>
  <c r="BO11" i="11"/>
  <c r="BN11" i="11"/>
  <c r="AD12" i="11"/>
  <c r="BM12" i="11"/>
  <c r="BO12" i="11"/>
  <c r="BN13" i="11"/>
  <c r="BN14" i="11"/>
  <c r="AC28" i="11"/>
  <c r="BN55" i="11"/>
  <c r="AC56" i="11"/>
  <c r="AE56" i="11"/>
  <c r="BN56" i="11"/>
  <c r="AC57" i="11"/>
  <c r="AC59" i="11" s="1"/>
  <c r="AE57" i="11"/>
  <c r="BN57" i="11"/>
  <c r="AC58" i="11"/>
  <c r="AE58" i="11"/>
  <c r="BN58" i="11"/>
  <c r="BN64" i="11"/>
  <c r="AC65" i="11"/>
  <c r="AE65" i="11"/>
  <c r="BN65" i="11"/>
  <c r="AC66" i="11"/>
  <c r="AC68" i="11" s="1"/>
  <c r="AE66" i="11"/>
  <c r="BN66" i="11"/>
  <c r="AC67" i="11"/>
  <c r="AE67" i="11"/>
  <c r="BN67" i="11"/>
  <c r="BN73" i="11"/>
  <c r="AC74" i="11"/>
  <c r="AE74" i="11"/>
  <c r="BN74" i="11"/>
  <c r="AC75" i="11"/>
  <c r="AC77" i="11" s="1"/>
  <c r="AE75" i="11"/>
  <c r="BN75" i="11"/>
  <c r="AC76" i="11"/>
  <c r="AE76" i="11"/>
  <c r="BN76" i="11"/>
  <c r="BN82" i="11"/>
  <c r="AC83" i="11"/>
  <c r="AE83" i="11"/>
  <c r="BN83" i="11"/>
  <c r="AC84" i="11"/>
  <c r="AC86" i="11" s="1"/>
  <c r="AE84" i="11"/>
  <c r="BN84" i="11"/>
  <c r="AC85" i="11"/>
  <c r="AE85" i="11"/>
  <c r="BN85" i="11"/>
  <c r="BN91" i="11"/>
  <c r="AC92" i="11"/>
  <c r="AE92" i="11"/>
  <c r="BN92" i="11"/>
  <c r="AC93" i="11"/>
  <c r="AC95" i="11" s="1"/>
  <c r="AE93" i="11"/>
  <c r="BN93" i="11"/>
  <c r="AC94" i="11"/>
  <c r="AE94" i="11"/>
  <c r="BN94" i="11"/>
  <c r="BN100" i="11"/>
  <c r="AC101" i="11"/>
  <c r="AE101" i="11"/>
  <c r="BN101" i="11"/>
  <c r="AC102" i="11"/>
  <c r="AC104" i="11" s="1"/>
  <c r="AE102" i="11"/>
  <c r="BN102" i="11"/>
  <c r="AC103" i="11"/>
  <c r="AE103" i="11"/>
  <c r="BN103" i="11"/>
  <c r="BR13" i="11"/>
  <c r="BV11" i="11"/>
  <c r="BR12" i="11"/>
  <c r="BR11" i="11"/>
  <c r="BT13" i="11"/>
  <c r="BT12" i="11"/>
  <c r="BT11" i="11"/>
  <c r="AB13" i="11"/>
  <c r="AH64" i="11"/>
  <c r="BX13" i="11"/>
  <c r="BX12" i="11"/>
  <c r="BX11" i="11"/>
  <c r="BR57" i="11"/>
  <c r="BR56" i="11"/>
  <c r="BR55" i="11"/>
  <c r="BT57" i="11"/>
  <c r="BT56" i="11"/>
  <c r="BT55" i="11"/>
  <c r="BV57" i="11"/>
  <c r="BV56" i="11"/>
  <c r="BV55" i="11"/>
  <c r="BX57" i="11"/>
  <c r="BX56" i="11"/>
  <c r="BX55" i="11"/>
  <c r="BR66" i="11"/>
  <c r="BR65" i="11"/>
  <c r="BR64" i="11"/>
  <c r="BT65" i="11"/>
  <c r="BT64" i="11"/>
  <c r="BT66" i="11"/>
  <c r="BV66" i="11"/>
  <c r="BV65" i="11"/>
  <c r="BV64" i="11"/>
  <c r="BX65" i="11"/>
  <c r="BX64" i="11"/>
  <c r="BX66" i="11"/>
  <c r="BR75" i="11"/>
  <c r="BR74" i="11"/>
  <c r="BR73" i="11"/>
  <c r="BT74" i="11"/>
  <c r="BT73" i="11"/>
  <c r="BT75" i="11"/>
  <c r="BV75" i="11"/>
  <c r="BV74" i="11"/>
  <c r="BV73" i="11"/>
  <c r="BX74" i="11"/>
  <c r="BX73" i="11"/>
  <c r="BX75" i="11"/>
  <c r="BR84" i="11"/>
  <c r="BR83" i="11"/>
  <c r="BR82" i="11"/>
  <c r="BT83" i="11"/>
  <c r="BT82" i="11"/>
  <c r="BT84" i="11"/>
  <c r="BV84" i="11"/>
  <c r="BV83" i="11"/>
  <c r="BV82" i="11"/>
  <c r="BX83" i="11"/>
  <c r="BX82" i="11"/>
  <c r="BX84" i="11"/>
  <c r="BR93" i="11"/>
  <c r="BR92" i="11"/>
  <c r="BR91" i="11"/>
  <c r="BT92" i="11"/>
  <c r="BT91" i="11"/>
  <c r="BT93" i="11"/>
  <c r="BV93" i="11"/>
  <c r="BV92" i="11"/>
  <c r="BV91" i="11"/>
  <c r="BX92" i="11"/>
  <c r="BX91" i="11"/>
  <c r="BX93" i="11"/>
  <c r="BR102" i="11"/>
  <c r="BR101" i="11"/>
  <c r="BR100" i="11"/>
  <c r="BT101" i="11"/>
  <c r="BT100" i="11"/>
  <c r="BT102" i="11"/>
  <c r="BV102" i="11"/>
  <c r="BV101" i="11"/>
  <c r="BV100" i="11"/>
  <c r="BX101" i="11"/>
  <c r="BX100" i="11"/>
  <c r="BX102" i="11"/>
  <c r="AB11" i="11"/>
  <c r="AB12" i="11"/>
  <c r="BV12" i="11"/>
  <c r="AC12" i="11"/>
  <c r="AE12" i="11"/>
  <c r="AC13" i="11"/>
  <c r="AE13" i="11"/>
  <c r="BV13" i="11"/>
  <c r="AC14" i="11"/>
  <c r="AE14" i="11"/>
  <c r="AH23" i="11"/>
  <c r="C18" i="3" s="1"/>
  <c r="AH73" i="11"/>
  <c r="AH82" i="11"/>
  <c r="AH91" i="11"/>
  <c r="AH100" i="11"/>
  <c r="AD13" i="11"/>
  <c r="AD14" i="11"/>
  <c r="AB14" i="11"/>
  <c r="AC22" i="11"/>
  <c r="AH34" i="11"/>
  <c r="AB55" i="11"/>
  <c r="AB65" i="11"/>
  <c r="AH65" i="11" s="1"/>
  <c r="AB66" i="11"/>
  <c r="AH66" i="11" s="1"/>
  <c r="AB74" i="11"/>
  <c r="AH74" i="11" s="1"/>
  <c r="AB75" i="11"/>
  <c r="AH75" i="11" s="1"/>
  <c r="AB83" i="11"/>
  <c r="AH83" i="11" s="1"/>
  <c r="AB84" i="11"/>
  <c r="AH84" i="11" s="1"/>
  <c r="AB92" i="11"/>
  <c r="AH92" i="11" s="1"/>
  <c r="AB93" i="11"/>
  <c r="AH93" i="11" s="1"/>
  <c r="AB101" i="11"/>
  <c r="AH101" i="11" s="1"/>
  <c r="AB102" i="11"/>
  <c r="AH102" i="11" s="1"/>
  <c r="AB22" i="11"/>
  <c r="BM57" i="10"/>
  <c r="BM66" i="10"/>
  <c r="BO64" i="10"/>
  <c r="BM73" i="10"/>
  <c r="BO73" i="10"/>
  <c r="BM75" i="10"/>
  <c r="BO75" i="10"/>
  <c r="AC28" i="10"/>
  <c r="BN47" i="10"/>
  <c r="BN49" i="10"/>
  <c r="BM55" i="10"/>
  <c r="BN57" i="10"/>
  <c r="BN64" i="10"/>
  <c r="BN66" i="10"/>
  <c r="BV66" i="10" s="1"/>
  <c r="BN55" i="10"/>
  <c r="BN13" i="10"/>
  <c r="BT12" i="10" s="1"/>
  <c r="BM14" i="10"/>
  <c r="BM12" i="10"/>
  <c r="BX12" i="10" s="1"/>
  <c r="BT13" i="10"/>
  <c r="AH27" i="10"/>
  <c r="D20" i="3" s="1"/>
  <c r="AB28" i="10"/>
  <c r="AH28" i="10" s="1"/>
  <c r="D21" i="3" s="1"/>
  <c r="AB22" i="10"/>
  <c r="BR93" i="10"/>
  <c r="BR91" i="10"/>
  <c r="BR92" i="10"/>
  <c r="BT92" i="10"/>
  <c r="BT93" i="10"/>
  <c r="BT91" i="10"/>
  <c r="BV93" i="10"/>
  <c r="BV91" i="10"/>
  <c r="BV92" i="10"/>
  <c r="BX92" i="10"/>
  <c r="BX93" i="10"/>
  <c r="BX91" i="10"/>
  <c r="BR84" i="10"/>
  <c r="BR82" i="10"/>
  <c r="BR83" i="10"/>
  <c r="BT83" i="10"/>
  <c r="BT84" i="10"/>
  <c r="BT82" i="10"/>
  <c r="BV84" i="10"/>
  <c r="BV82" i="10"/>
  <c r="BV83" i="10"/>
  <c r="BX83" i="10"/>
  <c r="BX84" i="10"/>
  <c r="BX82" i="10"/>
  <c r="BR75" i="10"/>
  <c r="BR73" i="10"/>
  <c r="BR74" i="10"/>
  <c r="BT74" i="10"/>
  <c r="BT75" i="10"/>
  <c r="BT73" i="10"/>
  <c r="BV75" i="10"/>
  <c r="BV73" i="10"/>
  <c r="BV74" i="10"/>
  <c r="BX74" i="10"/>
  <c r="BX75" i="10"/>
  <c r="BX73" i="10"/>
  <c r="BR66" i="10"/>
  <c r="BR64" i="10"/>
  <c r="BT66" i="10"/>
  <c r="BT64" i="10"/>
  <c r="BT65" i="10"/>
  <c r="BX66" i="10"/>
  <c r="BX64" i="10"/>
  <c r="BX65" i="10"/>
  <c r="BR57" i="10"/>
  <c r="BR55" i="10"/>
  <c r="BT57" i="10"/>
  <c r="BT55" i="10"/>
  <c r="BV55" i="10"/>
  <c r="BX56" i="10"/>
  <c r="BX55" i="10"/>
  <c r="BN48" i="10"/>
  <c r="BT47" i="10" s="1"/>
  <c r="BN46" i="10"/>
  <c r="AH23" i="10"/>
  <c r="D18" i="3" s="1"/>
  <c r="AC22" i="10"/>
  <c r="BX48" i="10"/>
  <c r="BX46" i="10"/>
  <c r="AH27" i="1"/>
  <c r="AH28" i="1"/>
  <c r="AC22" i="1"/>
  <c r="AH22" i="1" s="1"/>
  <c r="BR13" i="10"/>
  <c r="BX11" i="10"/>
  <c r="BT11" i="10"/>
  <c r="BV13" i="10"/>
  <c r="BT46" i="10" l="1"/>
  <c r="BR46" i="10"/>
  <c r="BR47" i="10"/>
  <c r="E18" i="3"/>
  <c r="AE104" i="11"/>
  <c r="AE95" i="11"/>
  <c r="AE86" i="11"/>
  <c r="AE77" i="11"/>
  <c r="AE68" i="11"/>
  <c r="AE59" i="11"/>
  <c r="E20" i="3"/>
  <c r="AD95" i="11"/>
  <c r="AD77" i="11"/>
  <c r="AD59" i="11"/>
  <c r="BT56" i="10"/>
  <c r="BT48" i="10"/>
  <c r="BV46" i="10"/>
  <c r="CA94" i="10"/>
  <c r="CA93" i="10"/>
  <c r="CA91" i="10"/>
  <c r="BR12" i="10"/>
  <c r="BV11" i="10"/>
  <c r="AH22" i="11"/>
  <c r="C17" i="3" s="1"/>
  <c r="AD15" i="11"/>
  <c r="AC15" i="11"/>
  <c r="CA58" i="11"/>
  <c r="CA56" i="11"/>
  <c r="CA14" i="11"/>
  <c r="CD14" i="11" s="1"/>
  <c r="C11" i="3" s="1"/>
  <c r="CA11" i="11"/>
  <c r="AH94" i="11"/>
  <c r="AK93" i="11" s="1"/>
  <c r="AN93" i="11" s="1"/>
  <c r="AH76" i="11"/>
  <c r="AK75" i="11" s="1"/>
  <c r="AN75" i="11" s="1"/>
  <c r="AH58" i="11"/>
  <c r="AH57" i="11"/>
  <c r="AH56" i="11"/>
  <c r="AH28" i="11"/>
  <c r="C21" i="3" s="1"/>
  <c r="E21" i="3" s="1"/>
  <c r="F21" i="3" s="1"/>
  <c r="N18" i="3" s="1"/>
  <c r="AE15" i="11"/>
  <c r="AH103" i="11"/>
  <c r="AK101" i="11" s="1"/>
  <c r="AN101" i="11" s="1"/>
  <c r="AH85" i="11"/>
  <c r="AK83" i="11" s="1"/>
  <c r="AN83" i="11" s="1"/>
  <c r="AH67" i="11"/>
  <c r="AK65" i="11" s="1"/>
  <c r="AN65" i="11" s="1"/>
  <c r="AK35" i="11"/>
  <c r="AN35" i="11" s="1"/>
  <c r="AK34" i="11"/>
  <c r="AN34" i="11" s="1"/>
  <c r="AK37" i="11"/>
  <c r="AN37" i="11" s="1"/>
  <c r="AK36" i="11"/>
  <c r="AN36" i="11" s="1"/>
  <c r="AK94" i="11"/>
  <c r="AN94" i="11" s="1"/>
  <c r="AK85" i="11"/>
  <c r="AN85" i="11" s="1"/>
  <c r="AK76" i="11"/>
  <c r="AN76" i="11" s="1"/>
  <c r="AK73" i="11"/>
  <c r="AN73" i="11" s="1"/>
  <c r="AB15" i="11"/>
  <c r="AH11" i="11"/>
  <c r="AK103" i="11"/>
  <c r="AN103" i="11" s="1"/>
  <c r="AH14" i="11"/>
  <c r="AK100" i="11"/>
  <c r="AN100" i="11" s="1"/>
  <c r="AH12" i="11"/>
  <c r="CA103" i="11"/>
  <c r="CA102" i="11"/>
  <c r="CA101" i="11"/>
  <c r="CA100" i="11"/>
  <c r="CA94" i="11"/>
  <c r="CA93" i="11"/>
  <c r="CA92" i="11"/>
  <c r="CA91" i="11"/>
  <c r="CA85" i="11"/>
  <c r="CA84" i="11"/>
  <c r="CA83" i="11"/>
  <c r="CA82" i="11"/>
  <c r="CA76" i="11"/>
  <c r="CA75" i="11"/>
  <c r="CA74" i="11"/>
  <c r="CA73" i="11"/>
  <c r="CA67" i="11"/>
  <c r="CA66" i="11"/>
  <c r="CA65" i="11"/>
  <c r="CA64" i="11"/>
  <c r="CA57" i="11"/>
  <c r="CA55" i="11"/>
  <c r="AB68" i="11"/>
  <c r="AH13" i="11"/>
  <c r="CA12" i="11"/>
  <c r="AB59" i="11"/>
  <c r="AH55" i="11"/>
  <c r="AK67" i="11"/>
  <c r="AN67" i="11" s="1"/>
  <c r="AK64" i="11"/>
  <c r="AN64" i="11" s="1"/>
  <c r="AB104" i="11"/>
  <c r="AB95" i="11"/>
  <c r="AB86" i="11"/>
  <c r="AB77" i="11"/>
  <c r="CD58" i="11"/>
  <c r="C30" i="3" s="1"/>
  <c r="CA13" i="11"/>
  <c r="CD13" i="11" s="1"/>
  <c r="C10" i="3" s="1"/>
  <c r="BR65" i="10"/>
  <c r="BR56" i="10"/>
  <c r="CA55" i="10" s="1"/>
  <c r="CA12" i="10"/>
  <c r="BX13" i="10"/>
  <c r="CA14" i="10" s="1"/>
  <c r="BR11" i="10"/>
  <c r="CA11" i="10" s="1"/>
  <c r="BV48" i="10"/>
  <c r="BX47" i="10"/>
  <c r="CA49" i="10" s="1"/>
  <c r="BX57" i="10"/>
  <c r="BV56" i="10"/>
  <c r="BV57" i="10"/>
  <c r="CA57" i="10" s="1"/>
  <c r="BV64" i="10"/>
  <c r="BV65" i="10"/>
  <c r="CA66" i="10" s="1"/>
  <c r="CA92" i="10"/>
  <c r="CD92" i="10" s="1"/>
  <c r="D53" i="3" s="1"/>
  <c r="CA75" i="10"/>
  <c r="CA73" i="10"/>
  <c r="CA76" i="10"/>
  <c r="CA74" i="10"/>
  <c r="CA67" i="10"/>
  <c r="CA65" i="10"/>
  <c r="CA64" i="10"/>
  <c r="AH22" i="10"/>
  <c r="D17" i="3" s="1"/>
  <c r="BV12" i="10"/>
  <c r="CA13" i="10" s="1"/>
  <c r="CA85" i="10"/>
  <c r="CA84" i="10"/>
  <c r="CA83" i="10"/>
  <c r="CA82" i="10"/>
  <c r="CA58" i="10"/>
  <c r="CA56" i="10"/>
  <c r="BV47" i="10"/>
  <c r="CA48" i="10" s="1"/>
  <c r="CA47" i="10"/>
  <c r="BR48" i="10"/>
  <c r="CD82" i="10" l="1"/>
  <c r="D47" i="3" s="1"/>
  <c r="AK91" i="11"/>
  <c r="AN91" i="11" s="1"/>
  <c r="E17" i="3"/>
  <c r="F17" i="3" s="1"/>
  <c r="F20" i="3"/>
  <c r="CD93" i="10"/>
  <c r="D54" i="3" s="1"/>
  <c r="CA46" i="10"/>
  <c r="CD49" i="10" s="1"/>
  <c r="D30" i="3" s="1"/>
  <c r="E30" i="3" s="1"/>
  <c r="CD91" i="10"/>
  <c r="D52" i="3" s="1"/>
  <c r="CD94" i="10"/>
  <c r="D55" i="3" s="1"/>
  <c r="CD13" i="10"/>
  <c r="D10" i="3" s="1"/>
  <c r="E10" i="3" s="1"/>
  <c r="CD55" i="11"/>
  <c r="C27" i="3" s="1"/>
  <c r="CD64" i="11"/>
  <c r="C32" i="3" s="1"/>
  <c r="CD73" i="11"/>
  <c r="C37" i="3" s="1"/>
  <c r="CD82" i="11"/>
  <c r="C42" i="3" s="1"/>
  <c r="CD91" i="11"/>
  <c r="C47" i="3" s="1"/>
  <c r="CD100" i="11"/>
  <c r="C52" i="3" s="1"/>
  <c r="AK82" i="11"/>
  <c r="AN82" i="11" s="1"/>
  <c r="AK66" i="11"/>
  <c r="AN66" i="11" s="1"/>
  <c r="AK102" i="11"/>
  <c r="AN102" i="11" s="1"/>
  <c r="AK74" i="11"/>
  <c r="AN74" i="11" s="1"/>
  <c r="AP73" i="11" s="1"/>
  <c r="AR73" i="11" s="1"/>
  <c r="AK92" i="11"/>
  <c r="AN92" i="11" s="1"/>
  <c r="AP91" i="11" s="1"/>
  <c r="AR91" i="11" s="1"/>
  <c r="AP100" i="11"/>
  <c r="AR100" i="11" s="1"/>
  <c r="AK84" i="11"/>
  <c r="AN84" i="11" s="1"/>
  <c r="AK58" i="11"/>
  <c r="AN58" i="11" s="1"/>
  <c r="AK57" i="11"/>
  <c r="AN57" i="11" s="1"/>
  <c r="AK56" i="11"/>
  <c r="AN56" i="11" s="1"/>
  <c r="AK55" i="11"/>
  <c r="AN55" i="11" s="1"/>
  <c r="AV102" i="11"/>
  <c r="AV100" i="11"/>
  <c r="D104" i="11" s="1"/>
  <c r="CD11" i="11"/>
  <c r="C8" i="3" s="1"/>
  <c r="CD56" i="11"/>
  <c r="C28" i="3" s="1"/>
  <c r="AP64" i="11"/>
  <c r="AR64" i="11" s="1"/>
  <c r="CD12" i="11"/>
  <c r="C9" i="3" s="1"/>
  <c r="CD57" i="11"/>
  <c r="C29" i="3" s="1"/>
  <c r="CD65" i="11"/>
  <c r="C33" i="3" s="1"/>
  <c r="CD67" i="11"/>
  <c r="C35" i="3" s="1"/>
  <c r="E35" i="3" s="1"/>
  <c r="CD74" i="11"/>
  <c r="C38" i="3" s="1"/>
  <c r="CD76" i="11"/>
  <c r="C40" i="3" s="1"/>
  <c r="CD83" i="11"/>
  <c r="C43" i="3" s="1"/>
  <c r="CD85" i="11"/>
  <c r="C45" i="3" s="1"/>
  <c r="CD92" i="11"/>
  <c r="C48" i="3" s="1"/>
  <c r="CD94" i="11"/>
  <c r="C50" i="3" s="1"/>
  <c r="CD101" i="11"/>
  <c r="C53" i="3" s="1"/>
  <c r="E53" i="3" s="1"/>
  <c r="CD103" i="11"/>
  <c r="C55" i="3" s="1"/>
  <c r="AK13" i="11"/>
  <c r="AN13" i="11" s="1"/>
  <c r="AK12" i="11"/>
  <c r="AN12" i="11" s="1"/>
  <c r="AK11" i="11"/>
  <c r="AN11" i="11" s="1"/>
  <c r="AP11" i="11" s="1"/>
  <c r="AR11" i="11" s="1"/>
  <c r="AV11" i="11" s="1"/>
  <c r="D15" i="11" s="1"/>
  <c r="AK14" i="11"/>
  <c r="AN14" i="11" s="1"/>
  <c r="CD59" i="11"/>
  <c r="CD66" i="11"/>
  <c r="CD75" i="11"/>
  <c r="CD84" i="11"/>
  <c r="CD93" i="11"/>
  <c r="CD102" i="11"/>
  <c r="AP34" i="11"/>
  <c r="AR34" i="11" s="1"/>
  <c r="CD84" i="10"/>
  <c r="D49" i="3" s="1"/>
  <c r="CD56" i="10"/>
  <c r="D33" i="3" s="1"/>
  <c r="E33" i="3" s="1"/>
  <c r="CD83" i="10"/>
  <c r="D48" i="3" s="1"/>
  <c r="E48" i="3" s="1"/>
  <c r="CD85" i="10"/>
  <c r="D50" i="3" s="1"/>
  <c r="E50" i="3" s="1"/>
  <c r="CD65" i="10"/>
  <c r="D38" i="3" s="1"/>
  <c r="E38" i="3" s="1"/>
  <c r="CD76" i="10"/>
  <c r="D45" i="3" s="1"/>
  <c r="E45" i="3" s="1"/>
  <c r="CD58" i="10"/>
  <c r="CD67" i="10"/>
  <c r="D40" i="3" s="1"/>
  <c r="E40" i="3" s="1"/>
  <c r="CD55" i="10"/>
  <c r="CD57" i="10"/>
  <c r="D34" i="3" s="1"/>
  <c r="CD64" i="10"/>
  <c r="CD66" i="10"/>
  <c r="D39" i="3" s="1"/>
  <c r="CD74" i="10"/>
  <c r="D43" i="3" s="1"/>
  <c r="E43" i="3" s="1"/>
  <c r="CD73" i="10"/>
  <c r="D42" i="3" s="1"/>
  <c r="E42" i="3" s="1"/>
  <c r="CD75" i="10"/>
  <c r="D44" i="3" s="1"/>
  <c r="CD47" i="10"/>
  <c r="D28" i="3" s="1"/>
  <c r="E28" i="3" s="1"/>
  <c r="CD46" i="10"/>
  <c r="D27" i="3" s="1"/>
  <c r="E27" i="3" s="1"/>
  <c r="CD48" i="10"/>
  <c r="D29" i="3" s="1"/>
  <c r="E29" i="3" s="1"/>
  <c r="CD12" i="10"/>
  <c r="D9" i="3" s="1"/>
  <c r="E9" i="3" s="1"/>
  <c r="CD14" i="10"/>
  <c r="D11" i="3" s="1"/>
  <c r="E11" i="3" s="1"/>
  <c r="CD11" i="10"/>
  <c r="D8" i="3" s="1"/>
  <c r="E8" i="3" s="1"/>
  <c r="CD95" i="11" l="1"/>
  <c r="C49" i="3"/>
  <c r="CD77" i="11"/>
  <c r="C39" i="3"/>
  <c r="E39" i="3" s="1"/>
  <c r="E55" i="3"/>
  <c r="N17" i="3"/>
  <c r="G22" i="3"/>
  <c r="E47" i="3"/>
  <c r="E49" i="3"/>
  <c r="CD104" i="11"/>
  <c r="C54" i="3"/>
  <c r="CD86" i="11"/>
  <c r="C44" i="3"/>
  <c r="E44" i="3" s="1"/>
  <c r="CD68" i="11"/>
  <c r="C34" i="3"/>
  <c r="E34" i="3" s="1"/>
  <c r="E52" i="3"/>
  <c r="E54" i="3"/>
  <c r="N13" i="3"/>
  <c r="F18" i="3"/>
  <c r="N14" i="3" s="1"/>
  <c r="F48" i="3"/>
  <c r="P17" i="3" s="1"/>
  <c r="F52" i="3"/>
  <c r="O18" i="3" s="1"/>
  <c r="F30" i="3"/>
  <c r="R13" i="3" s="1"/>
  <c r="F29" i="3"/>
  <c r="Q13" i="3" s="1"/>
  <c r="F28" i="3"/>
  <c r="P13" i="3" s="1"/>
  <c r="F50" i="3"/>
  <c r="R17" i="3" s="1"/>
  <c r="F55" i="3"/>
  <c r="R18" i="3" s="1"/>
  <c r="F54" i="3"/>
  <c r="Q18" i="3" s="1"/>
  <c r="F53" i="3"/>
  <c r="P18" i="3" s="1"/>
  <c r="D37" i="3"/>
  <c r="E37" i="3" s="1"/>
  <c r="D32" i="3"/>
  <c r="E32" i="3" s="1"/>
  <c r="F27" i="3"/>
  <c r="F49" i="3"/>
  <c r="Q17" i="3" s="1"/>
  <c r="F47" i="3"/>
  <c r="F8" i="3"/>
  <c r="L13" i="3" s="1"/>
  <c r="F9" i="3"/>
  <c r="L15" i="3" s="1"/>
  <c r="F10" i="3"/>
  <c r="L16" i="3" s="1"/>
  <c r="F11" i="3"/>
  <c r="L17" i="3" s="1"/>
  <c r="AV91" i="11"/>
  <c r="D95" i="11" s="1"/>
  <c r="AV93" i="11"/>
  <c r="AV73" i="11"/>
  <c r="D77" i="11" s="1"/>
  <c r="AV75" i="11"/>
  <c r="AP55" i="11"/>
  <c r="AR55" i="11" s="1"/>
  <c r="AV55" i="11" s="1"/>
  <c r="D59" i="11" s="1"/>
  <c r="AP82" i="11"/>
  <c r="AR82" i="11" s="1"/>
  <c r="AV34" i="11"/>
  <c r="AV36" i="11"/>
  <c r="AV66" i="11"/>
  <c r="AV64" i="11"/>
  <c r="D68" i="11" s="1"/>
  <c r="CD15" i="11"/>
  <c r="Y94" i="10"/>
  <c r="X94" i="10"/>
  <c r="W94" i="10"/>
  <c r="V94" i="10"/>
  <c r="Y93" i="10"/>
  <c r="X93" i="10"/>
  <c r="W93" i="10"/>
  <c r="V93" i="10"/>
  <c r="Y92" i="10"/>
  <c r="X92" i="10"/>
  <c r="W92" i="10"/>
  <c r="V92" i="10"/>
  <c r="Y91" i="10"/>
  <c r="AE91" i="10" s="1"/>
  <c r="X91" i="10"/>
  <c r="AD91" i="10" s="1"/>
  <c r="W91" i="10"/>
  <c r="AC91" i="10" s="1"/>
  <c r="V91" i="10"/>
  <c r="AB91" i="10" s="1"/>
  <c r="Y85" i="10"/>
  <c r="X85" i="10"/>
  <c r="W85" i="10"/>
  <c r="V85" i="10"/>
  <c r="Y84" i="10"/>
  <c r="X84" i="10"/>
  <c r="W84" i="10"/>
  <c r="V84" i="10"/>
  <c r="Y83" i="10"/>
  <c r="X83" i="10"/>
  <c r="W83" i="10"/>
  <c r="V83" i="10"/>
  <c r="Y82" i="10"/>
  <c r="AE82" i="10" s="1"/>
  <c r="X82" i="10"/>
  <c r="AD82" i="10" s="1"/>
  <c r="W82" i="10"/>
  <c r="AC82" i="10" s="1"/>
  <c r="V82" i="10"/>
  <c r="AB82" i="10" s="1"/>
  <c r="Y76" i="10"/>
  <c r="X76" i="10"/>
  <c r="W76" i="10"/>
  <c r="V76" i="10"/>
  <c r="Y75" i="10"/>
  <c r="X75" i="10"/>
  <c r="W75" i="10"/>
  <c r="V75" i="10"/>
  <c r="Y74" i="10"/>
  <c r="X74" i="10"/>
  <c r="W74" i="10"/>
  <c r="V74" i="10"/>
  <c r="Y73" i="10"/>
  <c r="AE73" i="10" s="1"/>
  <c r="X73" i="10"/>
  <c r="AD73" i="10" s="1"/>
  <c r="W73" i="10"/>
  <c r="AC73" i="10" s="1"/>
  <c r="V73" i="10"/>
  <c r="AB73" i="10" s="1"/>
  <c r="Y67" i="10"/>
  <c r="X67" i="10"/>
  <c r="W67" i="10"/>
  <c r="V67" i="10"/>
  <c r="Y66" i="10"/>
  <c r="X66" i="10"/>
  <c r="W66" i="10"/>
  <c r="V66" i="10"/>
  <c r="Y65" i="10"/>
  <c r="X65" i="10"/>
  <c r="W65" i="10"/>
  <c r="V65" i="10"/>
  <c r="Y64" i="10"/>
  <c r="X64" i="10"/>
  <c r="AD64" i="10" s="1"/>
  <c r="W64" i="10"/>
  <c r="AC64" i="10" s="1"/>
  <c r="V64" i="10"/>
  <c r="AB64" i="10" s="1"/>
  <c r="Y58" i="10"/>
  <c r="X58" i="10"/>
  <c r="W58" i="10"/>
  <c r="V58" i="10"/>
  <c r="Y57" i="10"/>
  <c r="X57" i="10"/>
  <c r="W57" i="10"/>
  <c r="V57" i="10"/>
  <c r="Y56" i="10"/>
  <c r="X56" i="10"/>
  <c r="W56" i="10"/>
  <c r="V56" i="10"/>
  <c r="Y55" i="10"/>
  <c r="AE55" i="10" s="1"/>
  <c r="X55" i="10"/>
  <c r="AD55" i="10" s="1"/>
  <c r="W55" i="10"/>
  <c r="AC55" i="10" s="1"/>
  <c r="V55" i="10"/>
  <c r="AB55" i="10" s="1"/>
  <c r="Y49" i="10"/>
  <c r="X49" i="10"/>
  <c r="W49" i="10"/>
  <c r="V49" i="10"/>
  <c r="Y48" i="10"/>
  <c r="X48" i="10"/>
  <c r="W48" i="10"/>
  <c r="V48" i="10"/>
  <c r="Y47" i="10"/>
  <c r="X47" i="10"/>
  <c r="W47" i="10"/>
  <c r="V47" i="10"/>
  <c r="Y46" i="10"/>
  <c r="AE46" i="10" s="1"/>
  <c r="X46" i="10"/>
  <c r="W46" i="10"/>
  <c r="AC46" i="10" s="1"/>
  <c r="V46" i="10"/>
  <c r="AB46" i="10" s="1"/>
  <c r="Y14" i="10"/>
  <c r="X14" i="10"/>
  <c r="W14" i="10"/>
  <c r="V14" i="10"/>
  <c r="Y13" i="10"/>
  <c r="X13" i="10"/>
  <c r="W13" i="10"/>
  <c r="V13" i="10"/>
  <c r="Y12" i="10"/>
  <c r="X12" i="10"/>
  <c r="W12" i="10"/>
  <c r="V12" i="10"/>
  <c r="Y11" i="10"/>
  <c r="X11" i="10"/>
  <c r="W11" i="10"/>
  <c r="AC11" i="10" s="1"/>
  <c r="V11" i="10"/>
  <c r="AB11" i="10" s="1"/>
  <c r="V66" i="1"/>
  <c r="W64" i="1"/>
  <c r="Y103" i="1"/>
  <c r="X103" i="1"/>
  <c r="W103" i="1"/>
  <c r="V103" i="1"/>
  <c r="Y102" i="1"/>
  <c r="X102" i="1"/>
  <c r="W102" i="1"/>
  <c r="V102" i="1"/>
  <c r="Y101" i="1"/>
  <c r="X101" i="1"/>
  <c r="W101" i="1"/>
  <c r="V101" i="1"/>
  <c r="Y100" i="1"/>
  <c r="AE100" i="1" s="1"/>
  <c r="X100" i="1"/>
  <c r="W100" i="1"/>
  <c r="AC100" i="1" s="1"/>
  <c r="V100" i="1"/>
  <c r="Y94" i="1"/>
  <c r="X94" i="1"/>
  <c r="W94" i="1"/>
  <c r="V94" i="1"/>
  <c r="Y93" i="1"/>
  <c r="X93" i="1"/>
  <c r="W93" i="1"/>
  <c r="V93" i="1"/>
  <c r="Y92" i="1"/>
  <c r="X92" i="1"/>
  <c r="W92" i="1"/>
  <c r="V92" i="1"/>
  <c r="Y91" i="1"/>
  <c r="X91" i="1"/>
  <c r="W91" i="1"/>
  <c r="AC93" i="1" s="1"/>
  <c r="V91" i="1"/>
  <c r="Y85" i="1"/>
  <c r="X85" i="1"/>
  <c r="W85" i="1"/>
  <c r="V85" i="1"/>
  <c r="Y84" i="1"/>
  <c r="X84" i="1"/>
  <c r="W84" i="1"/>
  <c r="V84" i="1"/>
  <c r="Y83" i="1"/>
  <c r="X83" i="1"/>
  <c r="W83" i="1"/>
  <c r="V83" i="1"/>
  <c r="Y82" i="1"/>
  <c r="X82" i="1"/>
  <c r="W82" i="1"/>
  <c r="AC82" i="1" s="1"/>
  <c r="V82" i="1"/>
  <c r="AB82" i="1" s="1"/>
  <c r="Y76" i="1"/>
  <c r="X76" i="1"/>
  <c r="W76" i="1"/>
  <c r="V76" i="1"/>
  <c r="Y75" i="1"/>
  <c r="X75" i="1"/>
  <c r="W75" i="1"/>
  <c r="V75" i="1"/>
  <c r="Y74" i="1"/>
  <c r="X74" i="1"/>
  <c r="W74" i="1"/>
  <c r="V74" i="1"/>
  <c r="Y73" i="1"/>
  <c r="AE73" i="1" s="1"/>
  <c r="X73" i="1"/>
  <c r="W73" i="1"/>
  <c r="AC73" i="1" s="1"/>
  <c r="V73" i="1"/>
  <c r="AB73" i="1" s="1"/>
  <c r="Y67" i="1"/>
  <c r="X67" i="1"/>
  <c r="W67" i="1"/>
  <c r="V67" i="1"/>
  <c r="Y66" i="1"/>
  <c r="X66" i="1"/>
  <c r="W66" i="1"/>
  <c r="Y65" i="1"/>
  <c r="X65" i="1"/>
  <c r="W65" i="1"/>
  <c r="V65" i="1"/>
  <c r="Y64" i="1"/>
  <c r="X64" i="1"/>
  <c r="V64" i="1"/>
  <c r="Y56" i="1"/>
  <c r="Y57" i="1"/>
  <c r="Y58" i="1"/>
  <c r="X56" i="1"/>
  <c r="X57" i="1"/>
  <c r="X58" i="1"/>
  <c r="W56" i="1"/>
  <c r="W57" i="1"/>
  <c r="W58" i="1"/>
  <c r="Y55" i="1"/>
  <c r="X55" i="1"/>
  <c r="W55" i="1"/>
  <c r="V56" i="1"/>
  <c r="V57" i="1"/>
  <c r="V58" i="1"/>
  <c r="V55" i="1"/>
  <c r="AE36" i="1"/>
  <c r="AB37" i="1"/>
  <c r="AC36" i="1"/>
  <c r="AD36" i="1"/>
  <c r="AD34" i="1"/>
  <c r="AE35" i="1"/>
  <c r="AE37" i="1"/>
  <c r="AE34" i="1"/>
  <c r="AD35" i="1"/>
  <c r="AD37" i="1"/>
  <c r="AC35" i="1"/>
  <c r="AC37" i="1"/>
  <c r="AC34" i="1"/>
  <c r="AB35" i="1"/>
  <c r="AB36" i="1"/>
  <c r="AB34" i="1"/>
  <c r="W11" i="1"/>
  <c r="F45" i="3" l="1"/>
  <c r="R16" i="3" s="1"/>
  <c r="F44" i="3"/>
  <c r="Q16" i="3" s="1"/>
  <c r="F42" i="3"/>
  <c r="O16" i="3" s="1"/>
  <c r="F43" i="3"/>
  <c r="P16" i="3" s="1"/>
  <c r="F37" i="3"/>
  <c r="G19" i="3"/>
  <c r="F38" i="3"/>
  <c r="P15" i="3" s="1"/>
  <c r="P22" i="3" s="1"/>
  <c r="G56" i="3"/>
  <c r="AE64" i="10"/>
  <c r="G51" i="3"/>
  <c r="O17" i="3"/>
  <c r="F35" i="3"/>
  <c r="R14" i="3" s="1"/>
  <c r="R21" i="3" s="1"/>
  <c r="F32" i="3"/>
  <c r="O15" i="3"/>
  <c r="O22" i="3" s="1"/>
  <c r="F40" i="3"/>
  <c r="R15" i="3" s="1"/>
  <c r="F39" i="3"/>
  <c r="Q15" i="3" s="1"/>
  <c r="Q22" i="3" s="1"/>
  <c r="G46" i="3"/>
  <c r="O13" i="3"/>
  <c r="O20" i="3" s="1"/>
  <c r="G31" i="3"/>
  <c r="F33" i="3"/>
  <c r="P14" i="3" s="1"/>
  <c r="P21" i="3" s="1"/>
  <c r="F34" i="3"/>
  <c r="Q14" i="3" s="1"/>
  <c r="P25" i="3"/>
  <c r="P24" i="3"/>
  <c r="Q25" i="3"/>
  <c r="Q24" i="3"/>
  <c r="R25" i="3"/>
  <c r="R24" i="3"/>
  <c r="O25" i="3"/>
  <c r="O24" i="3"/>
  <c r="R22" i="3"/>
  <c r="R23" i="3"/>
  <c r="Q23" i="3"/>
  <c r="P23" i="3"/>
  <c r="O23" i="3"/>
  <c r="R20" i="3"/>
  <c r="Q20" i="3"/>
  <c r="Q21" i="3"/>
  <c r="P20" i="3"/>
  <c r="AV82" i="11"/>
  <c r="D86" i="11" s="1"/>
  <c r="AV84" i="11"/>
  <c r="AD11" i="10"/>
  <c r="AB12" i="10"/>
  <c r="AB92" i="10"/>
  <c r="AB83" i="10"/>
  <c r="AB74" i="10"/>
  <c r="AB65" i="10"/>
  <c r="AB56" i="10"/>
  <c r="AD46" i="10"/>
  <c r="AB47" i="10"/>
  <c r="AB13" i="10"/>
  <c r="AE12" i="10"/>
  <c r="AB93" i="10"/>
  <c r="AB94" i="10"/>
  <c r="AC92" i="10"/>
  <c r="AC93" i="10"/>
  <c r="AC94" i="10"/>
  <c r="AD92" i="10"/>
  <c r="AD93" i="10"/>
  <c r="AD94" i="10"/>
  <c r="AE92" i="10"/>
  <c r="AE93" i="10"/>
  <c r="AE94" i="10"/>
  <c r="AE83" i="10"/>
  <c r="AE84" i="10"/>
  <c r="AE85" i="10"/>
  <c r="AD83" i="10"/>
  <c r="AD84" i="10"/>
  <c r="AD85" i="10"/>
  <c r="AC83" i="10"/>
  <c r="AC84" i="10"/>
  <c r="AC85" i="10"/>
  <c r="AB84" i="10"/>
  <c r="AB85" i="10"/>
  <c r="AE74" i="10"/>
  <c r="AE75" i="10"/>
  <c r="AE76" i="10"/>
  <c r="AD74" i="10"/>
  <c r="AD75" i="10"/>
  <c r="AD76" i="10"/>
  <c r="AC74" i="10"/>
  <c r="AC75" i="10"/>
  <c r="AC76" i="10"/>
  <c r="AB75" i="10"/>
  <c r="AB76" i="10"/>
  <c r="AE65" i="10"/>
  <c r="AE67" i="10"/>
  <c r="AE66" i="10"/>
  <c r="AD65" i="10"/>
  <c r="AD66" i="10"/>
  <c r="AD67" i="10"/>
  <c r="AC65" i="10"/>
  <c r="AC66" i="10"/>
  <c r="AC67" i="10"/>
  <c r="AB66" i="10"/>
  <c r="AB67" i="10"/>
  <c r="AE56" i="10"/>
  <c r="AE57" i="10"/>
  <c r="AE58" i="10"/>
  <c r="AD56" i="10"/>
  <c r="AD57" i="10"/>
  <c r="AD58" i="10"/>
  <c r="AC56" i="10"/>
  <c r="AC57" i="10"/>
  <c r="AC58" i="10"/>
  <c r="AB57" i="10"/>
  <c r="AB58" i="10"/>
  <c r="AE47" i="10"/>
  <c r="AE48" i="10"/>
  <c r="AE49" i="10"/>
  <c r="AD47" i="10"/>
  <c r="AD48" i="10"/>
  <c r="AD49" i="10"/>
  <c r="AC47" i="10"/>
  <c r="AC48" i="10"/>
  <c r="AC49" i="10"/>
  <c r="AB48" i="10"/>
  <c r="AB49" i="10"/>
  <c r="AB14" i="10"/>
  <c r="AE11" i="10"/>
  <c r="AH11" i="10" s="1"/>
  <c r="AE13" i="10"/>
  <c r="AE14" i="10"/>
  <c r="AD12" i="10"/>
  <c r="AD13" i="10"/>
  <c r="AD14" i="10"/>
  <c r="AC12" i="10"/>
  <c r="AC13" i="10"/>
  <c r="AC14" i="10"/>
  <c r="AH46" i="10"/>
  <c r="AH55" i="10"/>
  <c r="AH64" i="10"/>
  <c r="AH73" i="10"/>
  <c r="AH82" i="10"/>
  <c r="AH91" i="10"/>
  <c r="AD101" i="1"/>
  <c r="AD102" i="1"/>
  <c r="AD103" i="1"/>
  <c r="AE101" i="1"/>
  <c r="AE102" i="1"/>
  <c r="AE103" i="1"/>
  <c r="AB92" i="1"/>
  <c r="AB65" i="1"/>
  <c r="AC65" i="1"/>
  <c r="AD66" i="1"/>
  <c r="AD57" i="1"/>
  <c r="AD92" i="1"/>
  <c r="AD94" i="1"/>
  <c r="AB94" i="1"/>
  <c r="AD56" i="1"/>
  <c r="AC101" i="1"/>
  <c r="AC102" i="1"/>
  <c r="AC103" i="1"/>
  <c r="AD58" i="1"/>
  <c r="AE65" i="1"/>
  <c r="AB67" i="1"/>
  <c r="AD67" i="1"/>
  <c r="AC66" i="1"/>
  <c r="AB100" i="1"/>
  <c r="AB102" i="1"/>
  <c r="AB57" i="1"/>
  <c r="AC57" i="1"/>
  <c r="AE57" i="1"/>
  <c r="AD65" i="1"/>
  <c r="AE67" i="1"/>
  <c r="AB66" i="1"/>
  <c r="AB103" i="1"/>
  <c r="AB101" i="1"/>
  <c r="AD100" i="1"/>
  <c r="AC94" i="1"/>
  <c r="AC92" i="1"/>
  <c r="AE94" i="1"/>
  <c r="AE92" i="1"/>
  <c r="AB91" i="1"/>
  <c r="AB93" i="1"/>
  <c r="AC91" i="1"/>
  <c r="AD91" i="1"/>
  <c r="AD93" i="1"/>
  <c r="AE91" i="1"/>
  <c r="AE93" i="1"/>
  <c r="AB58" i="1"/>
  <c r="AB56" i="1"/>
  <c r="AC58" i="1"/>
  <c r="AC56" i="1"/>
  <c r="AE58" i="1"/>
  <c r="AE56" i="1"/>
  <c r="AD74" i="1"/>
  <c r="AB75" i="1"/>
  <c r="AD75" i="1"/>
  <c r="AB76" i="1"/>
  <c r="AD76" i="1"/>
  <c r="AD83" i="1"/>
  <c r="AB84" i="1"/>
  <c r="AD84" i="1"/>
  <c r="AB85" i="1"/>
  <c r="AD85" i="1"/>
  <c r="AB64" i="1"/>
  <c r="AC64" i="1"/>
  <c r="AD64" i="1"/>
  <c r="AE64" i="1"/>
  <c r="AE66" i="1"/>
  <c r="AB55" i="1"/>
  <c r="AC55" i="1"/>
  <c r="AD55" i="1"/>
  <c r="AE55" i="1"/>
  <c r="AC74" i="1"/>
  <c r="AE74" i="1"/>
  <c r="AE75" i="1"/>
  <c r="AE76" i="1"/>
  <c r="AC83" i="1"/>
  <c r="AE83" i="1"/>
  <c r="AE84" i="1"/>
  <c r="AE85" i="1"/>
  <c r="AC67" i="1"/>
  <c r="AC75" i="1"/>
  <c r="AD73" i="1"/>
  <c r="AC85" i="1"/>
  <c r="AB83" i="1"/>
  <c r="AB74" i="1"/>
  <c r="AC76" i="1"/>
  <c r="AC84" i="1"/>
  <c r="AD82" i="1"/>
  <c r="AE82" i="1"/>
  <c r="AC38" i="1"/>
  <c r="AE38" i="1"/>
  <c r="AD38" i="1"/>
  <c r="AB38" i="1"/>
  <c r="AH34" i="1"/>
  <c r="AH35" i="1"/>
  <c r="AH36" i="1"/>
  <c r="AH37" i="1"/>
  <c r="Y12" i="1"/>
  <c r="Y13" i="1"/>
  <c r="Y14" i="1"/>
  <c r="Y11" i="1"/>
  <c r="X14" i="1"/>
  <c r="X12" i="1"/>
  <c r="X13" i="1"/>
  <c r="X11" i="1"/>
  <c r="W14" i="1"/>
  <c r="W13" i="1"/>
  <c r="W12" i="1"/>
  <c r="V11" i="1"/>
  <c r="V12" i="1"/>
  <c r="V13" i="1"/>
  <c r="V14" i="1"/>
  <c r="P26" i="3" l="1"/>
  <c r="P8" i="3" s="1"/>
  <c r="G41" i="3"/>
  <c r="O14" i="3"/>
  <c r="O21" i="3" s="1"/>
  <c r="O26" i="3" s="1"/>
  <c r="P7" i="3" s="1"/>
  <c r="G36" i="3"/>
  <c r="Q26" i="3"/>
  <c r="P9" i="3" s="1"/>
  <c r="R26" i="3"/>
  <c r="P10" i="3" s="1"/>
  <c r="AB95" i="10"/>
  <c r="AE95" i="10"/>
  <c r="AH93" i="10"/>
  <c r="AB86" i="10"/>
  <c r="AE86" i="10"/>
  <c r="AE77" i="10"/>
  <c r="AC77" i="10"/>
  <c r="AB77" i="10"/>
  <c r="AB68" i="10"/>
  <c r="AE68" i="10"/>
  <c r="AD68" i="10"/>
  <c r="AH56" i="10"/>
  <c r="AE59" i="10"/>
  <c r="AH58" i="10"/>
  <c r="AE50" i="10"/>
  <c r="AH47" i="10"/>
  <c r="AB15" i="10"/>
  <c r="AH13" i="10"/>
  <c r="AC95" i="10"/>
  <c r="AD95" i="10"/>
  <c r="AH94" i="10"/>
  <c r="AH92" i="10"/>
  <c r="AD86" i="10"/>
  <c r="AH84" i="10"/>
  <c r="AC86" i="10"/>
  <c r="AH85" i="10"/>
  <c r="AH83" i="10"/>
  <c r="AH74" i="10"/>
  <c r="AD77" i="10"/>
  <c r="AH75" i="10"/>
  <c r="AH76" i="10"/>
  <c r="AH66" i="10"/>
  <c r="AC68" i="10"/>
  <c r="AH67" i="10"/>
  <c r="AH65" i="10"/>
  <c r="AD59" i="10"/>
  <c r="AH57" i="10"/>
  <c r="AK56" i="10" s="1"/>
  <c r="AN56" i="10" s="1"/>
  <c r="AC59" i="10"/>
  <c r="AB59" i="10"/>
  <c r="AD50" i="10"/>
  <c r="AH48" i="10"/>
  <c r="AC50" i="10"/>
  <c r="AH49" i="10"/>
  <c r="AB50" i="10"/>
  <c r="AC15" i="10"/>
  <c r="AD15" i="10"/>
  <c r="AH14" i="10"/>
  <c r="AE15" i="10"/>
  <c r="AH12" i="10"/>
  <c r="AE95" i="1"/>
  <c r="AB95" i="1"/>
  <c r="AH94" i="1"/>
  <c r="AH65" i="1"/>
  <c r="AH103" i="1"/>
  <c r="AE104" i="1"/>
  <c r="AH100" i="1"/>
  <c r="AC104" i="1"/>
  <c r="AD104" i="1"/>
  <c r="AB104" i="1"/>
  <c r="AH101" i="1"/>
  <c r="AE86" i="1"/>
  <c r="AH85" i="1"/>
  <c r="AD68" i="1"/>
  <c r="AB68" i="1"/>
  <c r="AH74" i="1"/>
  <c r="AH67" i="1"/>
  <c r="AH92" i="1"/>
  <c r="AD95" i="1"/>
  <c r="AH91" i="1"/>
  <c r="AC95" i="1"/>
  <c r="AC86" i="1"/>
  <c r="AE68" i="1"/>
  <c r="AH64" i="1"/>
  <c r="AB86" i="1"/>
  <c r="AD77" i="1"/>
  <c r="AE77" i="1"/>
  <c r="AC77" i="1"/>
  <c r="AC68" i="1"/>
  <c r="AB77" i="1"/>
  <c r="AD86" i="1"/>
  <c r="AH76" i="1"/>
  <c r="AH83" i="1"/>
  <c r="AH82" i="1"/>
  <c r="AH73" i="1"/>
  <c r="AH102" i="1"/>
  <c r="AK101" i="1" s="1"/>
  <c r="AH93" i="1"/>
  <c r="AK91" i="1" s="1"/>
  <c r="AH84" i="1"/>
  <c r="AH75" i="1"/>
  <c r="AH66" i="1"/>
  <c r="AC12" i="1"/>
  <c r="AH58" i="1"/>
  <c r="AB59" i="1"/>
  <c r="AH57" i="1"/>
  <c r="AC11" i="1"/>
  <c r="AC13" i="1"/>
  <c r="AD11" i="1"/>
  <c r="AE11" i="1"/>
  <c r="AB11" i="1"/>
  <c r="AC14" i="1"/>
  <c r="AK36" i="1"/>
  <c r="AK34" i="1"/>
  <c r="AK35" i="1"/>
  <c r="AN35" i="1" s="1"/>
  <c r="AK37" i="1"/>
  <c r="AN37" i="1" s="1"/>
  <c r="AN36" i="1"/>
  <c r="AN34" i="1"/>
  <c r="AE13" i="1"/>
  <c r="AE14" i="1"/>
  <c r="AE12" i="1"/>
  <c r="AD12" i="1"/>
  <c r="AD14" i="1"/>
  <c r="AB13" i="1"/>
  <c r="AD13" i="1"/>
  <c r="AB14" i="1"/>
  <c r="AB12" i="1"/>
  <c r="S26" i="3" l="1"/>
  <c r="AK84" i="10"/>
  <c r="AN84" i="10" s="1"/>
  <c r="AK73" i="10"/>
  <c r="AN73" i="10" s="1"/>
  <c r="AK66" i="10"/>
  <c r="AN66" i="10" s="1"/>
  <c r="AK58" i="10"/>
  <c r="AN58" i="10" s="1"/>
  <c r="AK47" i="10"/>
  <c r="AN47" i="10" s="1"/>
  <c r="AK48" i="10"/>
  <c r="AN48" i="10" s="1"/>
  <c r="AK14" i="10"/>
  <c r="AN14" i="10" s="1"/>
  <c r="AK92" i="10"/>
  <c r="AN92" i="10" s="1"/>
  <c r="AK91" i="10"/>
  <c r="AN91" i="10" s="1"/>
  <c r="AK93" i="10"/>
  <c r="AN93" i="10" s="1"/>
  <c r="AK94" i="10"/>
  <c r="AN94" i="10" s="1"/>
  <c r="AK85" i="10"/>
  <c r="AN85" i="10" s="1"/>
  <c r="AK83" i="10"/>
  <c r="AN83" i="10" s="1"/>
  <c r="AK82" i="10"/>
  <c r="AN82" i="10" s="1"/>
  <c r="AK75" i="10"/>
  <c r="AN75" i="10" s="1"/>
  <c r="AK74" i="10"/>
  <c r="AN74" i="10" s="1"/>
  <c r="AK76" i="10"/>
  <c r="AN76" i="10" s="1"/>
  <c r="AK65" i="10"/>
  <c r="AN65" i="10" s="1"/>
  <c r="AK64" i="10"/>
  <c r="AN64" i="10" s="1"/>
  <c r="AK67" i="10"/>
  <c r="AN67" i="10" s="1"/>
  <c r="AK55" i="10"/>
  <c r="AN55" i="10" s="1"/>
  <c r="AK57" i="10"/>
  <c r="AN57" i="10" s="1"/>
  <c r="AK49" i="10"/>
  <c r="AN49" i="10" s="1"/>
  <c r="AK46" i="10"/>
  <c r="AN46" i="10" s="1"/>
  <c r="AK11" i="10"/>
  <c r="AN11" i="10" s="1"/>
  <c r="AK12" i="10"/>
  <c r="AN12" i="10" s="1"/>
  <c r="AK13" i="10"/>
  <c r="AN13" i="10" s="1"/>
  <c r="AK93" i="1"/>
  <c r="AK103" i="1"/>
  <c r="AK102" i="1"/>
  <c r="AK100" i="1"/>
  <c r="AK67" i="1"/>
  <c r="AK65" i="1"/>
  <c r="AK64" i="1"/>
  <c r="AN64" i="1" s="1"/>
  <c r="AK66" i="1"/>
  <c r="AK94" i="1"/>
  <c r="AK92" i="1"/>
  <c r="AK83" i="1"/>
  <c r="AK85" i="1"/>
  <c r="AK82" i="1"/>
  <c r="AK84" i="1"/>
  <c r="AK75" i="1"/>
  <c r="AK74" i="1"/>
  <c r="AK76" i="1"/>
  <c r="AK73" i="1"/>
  <c r="AH55" i="1"/>
  <c r="AC59" i="1"/>
  <c r="AE59" i="1"/>
  <c r="AD59" i="1"/>
  <c r="AH56" i="1"/>
  <c r="AE15" i="1"/>
  <c r="AH11" i="1"/>
  <c r="AB15" i="1"/>
  <c r="AD15" i="1"/>
  <c r="AC15" i="1"/>
  <c r="AP34" i="1"/>
  <c r="AR34" i="1" s="1"/>
  <c r="AH12" i="1"/>
  <c r="AH14" i="1"/>
  <c r="AH13" i="1"/>
  <c r="AP55" i="10" l="1"/>
  <c r="AR55" i="10" s="1"/>
  <c r="AV55" i="10" s="1"/>
  <c r="D59" i="10" s="1"/>
  <c r="AP46" i="10"/>
  <c r="AR46" i="10" s="1"/>
  <c r="AP91" i="10"/>
  <c r="AR91" i="10" s="1"/>
  <c r="AV91" i="10" s="1"/>
  <c r="D95" i="10" s="1"/>
  <c r="AP82" i="10"/>
  <c r="AR82" i="10" s="1"/>
  <c r="AV82" i="10" s="1"/>
  <c r="D86" i="10" s="1"/>
  <c r="AP73" i="10"/>
  <c r="AR73" i="10" s="1"/>
  <c r="AV73" i="10" s="1"/>
  <c r="D77" i="10" s="1"/>
  <c r="AP64" i="10"/>
  <c r="AR64" i="10" s="1"/>
  <c r="AV66" i="10" s="1"/>
  <c r="AP11" i="10"/>
  <c r="AR11" i="10" s="1"/>
  <c r="AK12" i="1"/>
  <c r="AN12" i="1" s="1"/>
  <c r="AK57" i="1"/>
  <c r="AN57" i="1" s="1"/>
  <c r="AK55" i="1"/>
  <c r="AN55" i="1" s="1"/>
  <c r="AK56" i="1"/>
  <c r="AN56" i="1" s="1"/>
  <c r="AN101" i="1"/>
  <c r="AN83" i="1"/>
  <c r="AK58" i="1"/>
  <c r="AN58" i="1" s="1"/>
  <c r="AN66" i="1"/>
  <c r="AN75" i="1"/>
  <c r="AN76" i="1"/>
  <c r="AN84" i="1"/>
  <c r="AN85" i="1"/>
  <c r="AN93" i="1"/>
  <c r="AN102" i="1"/>
  <c r="AN91" i="1"/>
  <c r="AN100" i="1"/>
  <c r="AN73" i="1"/>
  <c r="AN82" i="1"/>
  <c r="AN67" i="1"/>
  <c r="AN94" i="1"/>
  <c r="AN103" i="1"/>
  <c r="AN92" i="1"/>
  <c r="AN74" i="1"/>
  <c r="AN65" i="1"/>
  <c r="AK14" i="1"/>
  <c r="AN14" i="1" s="1"/>
  <c r="AK11" i="1"/>
  <c r="AN11" i="1" s="1"/>
  <c r="AV34" i="1"/>
  <c r="AV36" i="1"/>
  <c r="AK13" i="1"/>
  <c r="AN13" i="1" s="1"/>
  <c r="AV46" i="10" l="1"/>
  <c r="D50" i="10" s="1"/>
  <c r="AV93" i="10"/>
  <c r="AV57" i="10"/>
  <c r="AV84" i="10"/>
  <c r="AV75" i="10"/>
  <c r="AV64" i="10"/>
  <c r="D68" i="10" s="1"/>
  <c r="AV11" i="10"/>
  <c r="D15" i="10" s="1"/>
  <c r="AP100" i="1"/>
  <c r="AR100" i="1" s="1"/>
  <c r="AP64" i="1"/>
  <c r="AR64" i="1" s="1"/>
  <c r="AV64" i="1" s="1"/>
  <c r="D68" i="1" s="1"/>
  <c r="AP91" i="1"/>
  <c r="AR91" i="1" s="1"/>
  <c r="AP82" i="1"/>
  <c r="AR82" i="1" s="1"/>
  <c r="AP73" i="1"/>
  <c r="AR73" i="1" s="1"/>
  <c r="AP55" i="1"/>
  <c r="AR55" i="1" s="1"/>
  <c r="AP11" i="1"/>
  <c r="AR11" i="1" s="1"/>
  <c r="AV13" i="1" l="1"/>
  <c r="AV11" i="1"/>
  <c r="D15" i="1" s="1"/>
  <c r="AV82" i="1"/>
  <c r="D86" i="1" s="1"/>
  <c r="AV84" i="1"/>
  <c r="AV73" i="1"/>
  <c r="D77" i="1" s="1"/>
  <c r="AV75" i="1"/>
  <c r="AV91" i="1"/>
  <c r="D95" i="1" s="1"/>
  <c r="AV93" i="1"/>
  <c r="AV100" i="1"/>
  <c r="D104" i="1" s="1"/>
  <c r="AV102" i="1"/>
  <c r="AV57" i="1"/>
  <c r="AV55" i="1"/>
  <c r="D59" i="1" s="1"/>
  <c r="AV66" i="1"/>
</calcChain>
</file>

<file path=xl/sharedStrings.xml><?xml version="1.0" encoding="utf-8"?>
<sst xmlns="http://schemas.openxmlformats.org/spreadsheetml/2006/main" count="1463" uniqueCount="135">
  <si>
    <t>Nivel Uno</t>
  </si>
  <si>
    <t>Nivel Dos</t>
  </si>
  <si>
    <t>Coordinación</t>
  </si>
  <si>
    <t>Criterios</t>
  </si>
  <si>
    <t>Subcriterios</t>
  </si>
  <si>
    <t>Selección multicriterio de proyectos en la secretaría de integración social de palmira</t>
  </si>
  <si>
    <t xml:space="preserve">Encuestado: Mesa técnica del PEIS </t>
  </si>
  <si>
    <t>MATRICES DE COMPARACIÓN POR PARES DE CRITERIOS</t>
  </si>
  <si>
    <t>PROYECTO</t>
  </si>
  <si>
    <t>Proyectos</t>
  </si>
  <si>
    <t>Necesidad de la comunidad</t>
  </si>
  <si>
    <t>Iniciativa o solicitud de la comunidad</t>
  </si>
  <si>
    <t>Cumplimientos con Politicas locales o nacionales</t>
  </si>
  <si>
    <t>Costo beneficio</t>
  </si>
  <si>
    <t>Comité Técnico</t>
  </si>
  <si>
    <t>Técnico</t>
  </si>
  <si>
    <t>Económicos</t>
  </si>
  <si>
    <t>Institucional</t>
  </si>
  <si>
    <t>Revisión bibliográfica</t>
  </si>
  <si>
    <t>Proponente</t>
  </si>
  <si>
    <t>Clasificación</t>
  </si>
  <si>
    <r>
      <rPr>
        <b/>
        <sz val="12"/>
        <color indexed="8"/>
        <rFont val="Calibri"/>
        <family val="2"/>
      </rPr>
      <t>Encuesta 2</t>
    </r>
    <r>
      <rPr>
        <sz val="12"/>
        <color indexed="8"/>
        <rFont val="Calibri"/>
        <family val="2"/>
      </rPr>
      <t>: Calificación de Criterios</t>
    </r>
  </si>
  <si>
    <t>-</t>
  </si>
  <si>
    <t>Fecha de aplicación:______________________</t>
  </si>
  <si>
    <t>Escala Saaty</t>
  </si>
  <si>
    <t>Escala difusa</t>
  </si>
  <si>
    <t>Representación</t>
  </si>
  <si>
    <t>Escala Verbal</t>
  </si>
  <si>
    <t>Explicación</t>
  </si>
  <si>
    <t>(1,1,2)</t>
  </si>
  <si>
    <t>M1</t>
  </si>
  <si>
    <t>Los dos elementos contribuyen de igual forma al objetivo</t>
  </si>
  <si>
    <t>(2,3,4)</t>
  </si>
  <si>
    <t>M3</t>
  </si>
  <si>
    <t>La experiencia y el juicio favorecen levemente a un elemento sobre el otro</t>
  </si>
  <si>
    <t>(4,5,6)</t>
  </si>
  <si>
    <t>M5</t>
  </si>
  <si>
    <t>Uno de los elementos es fuertemente favorecido</t>
  </si>
  <si>
    <t>(6,7,8)</t>
  </si>
  <si>
    <t>M7</t>
  </si>
  <si>
    <t>Uno de los elementos es fuertemente dominante</t>
  </si>
  <si>
    <t>(8,9,9)</t>
  </si>
  <si>
    <t>M9</t>
  </si>
  <si>
    <t>La evidencia que favorece a uno de los elementos es del mayor orden de afirmación</t>
  </si>
  <si>
    <t>2,4,6,8</t>
  </si>
  <si>
    <t>(1,1,2), (2,3,4), (4,5,6), (6,7,8), (8,9,9)</t>
  </si>
  <si>
    <t>M2,M4,M6,M8</t>
  </si>
  <si>
    <t>Valores intermedios entre dos juicios adyacentes</t>
  </si>
  <si>
    <t>Usados como valores de consenso entre dos juicios</t>
  </si>
  <si>
    <r>
      <rPr>
        <b/>
        <sz val="10"/>
        <color theme="1"/>
        <rFont val="Arial"/>
        <family val="2"/>
      </rPr>
      <t xml:space="preserve">Igual importancia </t>
    </r>
    <r>
      <rPr>
        <sz val="10"/>
        <color theme="1"/>
        <rFont val="Arial"/>
        <family val="2"/>
      </rPr>
      <t>de ambos elementos</t>
    </r>
  </si>
  <si>
    <r>
      <rPr>
        <b/>
        <sz val="10"/>
        <color theme="1"/>
        <rFont val="Arial"/>
        <family val="2"/>
      </rPr>
      <t>Moderada  importancia</t>
    </r>
    <r>
      <rPr>
        <sz val="10"/>
        <color theme="1"/>
        <rFont val="Arial"/>
        <family val="2"/>
      </rPr>
      <t xml:space="preserve"> de un elemento sobre otro</t>
    </r>
  </si>
  <si>
    <r>
      <rPr>
        <b/>
        <sz val="10"/>
        <color theme="1"/>
        <rFont val="Arial"/>
        <family val="2"/>
      </rPr>
      <t>Fuerte importancia</t>
    </r>
    <r>
      <rPr>
        <sz val="10"/>
        <color theme="1"/>
        <rFont val="Arial"/>
        <family val="2"/>
      </rPr>
      <t xml:space="preserve"> de un elemento sobre otro</t>
    </r>
  </si>
  <si>
    <r>
      <rPr>
        <b/>
        <sz val="10"/>
        <color theme="1"/>
        <rFont val="Arial"/>
        <family val="2"/>
      </rPr>
      <t>Muy fuerte importancia</t>
    </r>
    <r>
      <rPr>
        <sz val="10"/>
        <color theme="1"/>
        <rFont val="Arial"/>
        <family val="2"/>
      </rPr>
      <t xml:space="preserve"> de un elemento sobre otro</t>
    </r>
  </si>
  <si>
    <r>
      <rPr>
        <b/>
        <sz val="10"/>
        <color theme="1"/>
        <rFont val="Arial"/>
        <family val="2"/>
      </rPr>
      <t xml:space="preserve">Extrema importancia </t>
    </r>
    <r>
      <rPr>
        <sz val="10"/>
        <color theme="1"/>
        <rFont val="Arial"/>
        <family val="2"/>
      </rPr>
      <t>de un elemento sobre otro</t>
    </r>
  </si>
  <si>
    <t>Rep Gráfica</t>
  </si>
  <si>
    <t>Elemento 1</t>
  </si>
  <si>
    <t>Elemento 2</t>
  </si>
  <si>
    <t>Subcriterio</t>
  </si>
  <si>
    <t>Pertinencia</t>
  </si>
  <si>
    <t>Focalización</t>
  </si>
  <si>
    <t>Eficacia</t>
  </si>
  <si>
    <r>
      <rPr>
        <b/>
        <sz val="12"/>
        <color indexed="8"/>
        <rFont val="Calibri"/>
        <family val="2"/>
      </rPr>
      <t>Encuesta 3</t>
    </r>
    <r>
      <rPr>
        <sz val="12"/>
        <color indexed="8"/>
        <rFont val="Calibri"/>
        <family val="2"/>
      </rPr>
      <t>: Calificación de Subcriterios</t>
    </r>
  </si>
  <si>
    <r>
      <rPr>
        <b/>
        <sz val="12"/>
        <color indexed="8"/>
        <rFont val="Calibri"/>
        <family val="2"/>
      </rPr>
      <t>Encuesta 4</t>
    </r>
    <r>
      <rPr>
        <sz val="12"/>
        <color indexed="8"/>
        <rFont val="Calibri"/>
        <family val="2"/>
      </rPr>
      <t>: Calificación pareada entre Subriterios y proyectos</t>
    </r>
  </si>
  <si>
    <t>Jornadas Complementarias</t>
  </si>
  <si>
    <t>Ludotecas Comunitarias</t>
  </si>
  <si>
    <t>Formación en baile y danza</t>
  </si>
  <si>
    <t>Ajedrez Infantil</t>
  </si>
  <si>
    <t>Indicadores de pobreza</t>
  </si>
  <si>
    <t>Ténico</t>
  </si>
  <si>
    <t>Matriz defuzzificada</t>
  </si>
  <si>
    <t>Matriz normalizada</t>
  </si>
  <si>
    <t>Vector prioridad</t>
  </si>
  <si>
    <t>Nuevo vector</t>
  </si>
  <si>
    <t>Vector prueba</t>
  </si>
  <si>
    <t>Lambda máx</t>
  </si>
  <si>
    <t>IC</t>
  </si>
  <si>
    <t>IA</t>
  </si>
  <si>
    <t>CC</t>
  </si>
  <si>
    <t>Fecha de aplicación: 30/04/14</t>
  </si>
  <si>
    <t>Encuestados: Martha Lucy Gaviria</t>
  </si>
  <si>
    <r>
      <rPr>
        <b/>
        <sz val="12"/>
        <color indexed="8"/>
        <rFont val="Calibri"/>
        <family val="2"/>
      </rPr>
      <t>Encuesta 1</t>
    </r>
    <r>
      <rPr>
        <sz val="12"/>
        <color indexed="8"/>
        <rFont val="Calibri"/>
        <family val="2"/>
      </rPr>
      <t>: Ranking de criterios  selección</t>
    </r>
  </si>
  <si>
    <t xml:space="preserve"> Jhon Gregory Belalcazar</t>
  </si>
  <si>
    <t>Reducción en indicadores de pobreza</t>
  </si>
  <si>
    <t>Clasificar los criterios considerados más importantes en la selección de proyectos del PEIS. En una escala de 1-8. Siendo 1 el critero más importante.</t>
  </si>
  <si>
    <t>Procedimiento</t>
  </si>
  <si>
    <t>Comparación por pares de proyectos respecto de criterios</t>
  </si>
  <si>
    <t>Formación en danza y baile</t>
  </si>
  <si>
    <t>Jornadas complementarias</t>
  </si>
  <si>
    <t>Ludotecas comunitarias</t>
  </si>
  <si>
    <t>Ajedrez infantil</t>
  </si>
  <si>
    <t>Costo-Beneficio</t>
  </si>
  <si>
    <t>(1,1,1)</t>
  </si>
  <si>
    <t>Vector suma de la matriz</t>
  </si>
  <si>
    <t>Vector suma de las filas</t>
  </si>
  <si>
    <t>Grado sintetico difuso</t>
  </si>
  <si>
    <t>Comparacion</t>
  </si>
  <si>
    <t>Ind-nec</t>
  </si>
  <si>
    <t>Ind-cto</t>
  </si>
  <si>
    <t>Ind-tec</t>
  </si>
  <si>
    <t>nec-Ind</t>
  </si>
  <si>
    <t>nec-cto</t>
  </si>
  <si>
    <t>nec-tec</t>
  </si>
  <si>
    <t>cto-Ind</t>
  </si>
  <si>
    <t>cto-nec</t>
  </si>
  <si>
    <t>cto-tec</t>
  </si>
  <si>
    <t>tec-Ind</t>
  </si>
  <si>
    <t>tec-nec</t>
  </si>
  <si>
    <t>tec-cto</t>
  </si>
  <si>
    <t>Vector peso</t>
  </si>
  <si>
    <t>Resultados</t>
  </si>
  <si>
    <t>Vector prioridad expertos</t>
  </si>
  <si>
    <t>Gaviria</t>
  </si>
  <si>
    <t>Belalcazar</t>
  </si>
  <si>
    <t>Agregación</t>
  </si>
  <si>
    <t>Normalizado</t>
  </si>
  <si>
    <t>Criterio</t>
  </si>
  <si>
    <t>Peso</t>
  </si>
  <si>
    <t>Agregación de criterios</t>
  </si>
  <si>
    <t>Agregación de proyectos respecto criterios</t>
  </si>
  <si>
    <t>Encuestado: Martha Lucy Gaviria</t>
  </si>
  <si>
    <t>Fecha de aplicación: 29 de Abril de 2014</t>
  </si>
  <si>
    <t>(1/4,1/3,1/2)</t>
  </si>
  <si>
    <t>(1/6,1/5,1/4)</t>
  </si>
  <si>
    <t>(1/8,1/7,1/6)</t>
  </si>
  <si>
    <t>(1/9,1/9,1/8)</t>
  </si>
  <si>
    <t>(1/2,1,1)</t>
  </si>
  <si>
    <t>PERTINENCIA</t>
  </si>
  <si>
    <t>FOCALIZACIÓN</t>
  </si>
  <si>
    <t>COORDINACIÓN</t>
  </si>
  <si>
    <t>EFICACIA</t>
  </si>
  <si>
    <t>COSTO BENEFICIO</t>
  </si>
  <si>
    <t>NECESIDAD DELA COMUNIDAD</t>
  </si>
  <si>
    <t>Encuestado: Jhon Gregory Belalcazar</t>
  </si>
  <si>
    <t>Fecha de aplicación: 30 de Abril de 2014</t>
  </si>
  <si>
    <r>
      <rPr>
        <b/>
        <sz val="12"/>
        <color indexed="8"/>
        <rFont val="Calibri"/>
        <family val="2"/>
      </rPr>
      <t>Encuesta 4</t>
    </r>
    <r>
      <rPr>
        <sz val="12"/>
        <color indexed="8"/>
        <rFont val="Calibri"/>
        <family val="2"/>
      </rPr>
      <t>: Calificación pareada entre criterios, subriterios y proyectos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</si>
</sst>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00"/>
    <numFmt numFmtId="165" formatCode="0.0000"/>
    <numFmt numFmtId="166" formatCode="0.000"/>
    <numFmt numFmtId="167" formatCode="_(* #,##0.0000_);_(* \(#,##0.0000\);_(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b/>
      <i/>
      <sz val="12"/>
      <color indexed="9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51"/>
      </left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medium">
        <color indexed="12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51"/>
      </left>
      <right style="thin">
        <color indexed="64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thin">
        <color indexed="64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1"/>
      </left>
      <right/>
      <top style="medium">
        <color indexed="51"/>
      </top>
      <bottom style="medium">
        <color indexed="51"/>
      </bottom>
      <diagonal/>
    </border>
    <border>
      <left/>
      <right/>
      <top style="medium">
        <color indexed="51"/>
      </top>
      <bottom style="medium">
        <color indexed="51"/>
      </bottom>
      <diagonal/>
    </border>
    <border>
      <left/>
      <right style="medium">
        <color indexed="51"/>
      </right>
      <top style="medium">
        <color indexed="51"/>
      </top>
      <bottom style="medium">
        <color indexed="5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51"/>
      </left>
      <right style="medium">
        <color indexed="51"/>
      </right>
      <top style="medium">
        <color indexed="51"/>
      </top>
      <bottom/>
      <diagonal/>
    </border>
    <border>
      <left style="medium">
        <color indexed="51"/>
      </left>
      <right style="medium">
        <color indexed="51"/>
      </right>
      <top/>
      <bottom style="medium">
        <color indexed="51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10">
    <xf numFmtId="0" fontId="0" fillId="0" borderId="0" xfId="0"/>
    <xf numFmtId="0" fontId="1" fillId="0" borderId="0" xfId="2"/>
    <xf numFmtId="0" fontId="3" fillId="0" borderId="0" xfId="2" applyFont="1" applyFill="1" applyBorder="1" applyProtection="1">
      <protection hidden="1"/>
    </xf>
    <xf numFmtId="0" fontId="1" fillId="0" borderId="0" xfId="2" applyBorder="1" applyProtection="1">
      <protection locked="0" hidden="1"/>
    </xf>
    <xf numFmtId="12" fontId="1" fillId="0" borderId="0" xfId="2" applyNumberFormat="1" applyAlignment="1" applyProtection="1">
      <protection hidden="1"/>
    </xf>
    <xf numFmtId="0" fontId="1" fillId="0" borderId="0" xfId="2" applyFill="1" applyBorder="1" applyProtection="1">
      <protection hidden="1"/>
    </xf>
    <xf numFmtId="0" fontId="1" fillId="0" borderId="2" xfId="2" applyFill="1" applyBorder="1" applyProtection="1">
      <protection hidden="1"/>
    </xf>
    <xf numFmtId="0" fontId="1" fillId="0" borderId="0" xfId="2" applyAlignment="1" applyProtection="1">
      <protection hidden="1"/>
    </xf>
    <xf numFmtId="0" fontId="1" fillId="0" borderId="0" xfId="2" applyBorder="1" applyAlignment="1" applyProtection="1">
      <protection hidden="1"/>
    </xf>
    <xf numFmtId="0" fontId="9" fillId="0" borderId="0" xfId="1" applyFont="1" applyAlignment="1" applyProtection="1">
      <protection hidden="1"/>
    </xf>
    <xf numFmtId="12" fontId="1" fillId="0" borderId="0" xfId="2" applyNumberFormat="1" applyFill="1" applyBorder="1" applyAlignment="1" applyProtection="1">
      <protection locked="0" hidden="1"/>
    </xf>
    <xf numFmtId="12" fontId="1" fillId="0" borderId="0" xfId="2" applyNumberFormat="1" applyFill="1" applyBorder="1" applyAlignment="1" applyProtection="1">
      <protection hidden="1"/>
    </xf>
    <xf numFmtId="12" fontId="1" fillId="0" borderId="0" xfId="2" applyNumberFormat="1" applyFill="1" applyAlignment="1" applyProtection="1">
      <protection hidden="1"/>
    </xf>
    <xf numFmtId="0" fontId="5" fillId="4" borderId="0" xfId="2" applyFont="1" applyFill="1" applyProtection="1">
      <protection hidden="1"/>
    </xf>
    <xf numFmtId="0" fontId="1" fillId="4" borderId="0" xfId="2" applyFill="1" applyProtection="1">
      <protection hidden="1"/>
    </xf>
    <xf numFmtId="0" fontId="2" fillId="4" borderId="0" xfId="2" applyFont="1" applyFill="1" applyProtection="1">
      <protection hidden="1"/>
    </xf>
    <xf numFmtId="0" fontId="4" fillId="5" borderId="0" xfId="2" applyFont="1" applyFill="1" applyProtection="1">
      <protection hidden="1"/>
    </xf>
    <xf numFmtId="0" fontId="1" fillId="5" borderId="0" xfId="2" applyFill="1" applyProtection="1">
      <protection hidden="1"/>
    </xf>
    <xf numFmtId="0" fontId="1" fillId="5" borderId="0" xfId="2" applyFill="1" applyAlignment="1" applyProtection="1">
      <protection hidden="1"/>
    </xf>
    <xf numFmtId="0" fontId="3" fillId="2" borderId="0" xfId="2" applyFont="1" applyFill="1" applyProtection="1">
      <protection hidden="1"/>
    </xf>
    <xf numFmtId="0" fontId="2" fillId="0" borderId="0" xfId="2" applyFont="1" applyBorder="1" applyProtection="1">
      <protection hidden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1" fillId="0" borderId="0" xfId="2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" xfId="2" applyFill="1" applyBorder="1" applyAlignment="1" applyProtection="1">
      <alignment horizontal="center" vertical="center"/>
      <protection hidden="1"/>
    </xf>
    <xf numFmtId="0" fontId="1" fillId="0" borderId="2" xfId="2" applyFill="1" applyBorder="1" applyAlignment="1" applyProtection="1">
      <alignment horizontal="center" vertical="center"/>
      <protection hidden="1"/>
    </xf>
    <xf numFmtId="14" fontId="10" fillId="0" borderId="15" xfId="2" applyNumberFormat="1" applyFont="1" applyFill="1" applyBorder="1" applyAlignment="1" applyProtection="1">
      <alignment horizontal="center" vertical="center" wrapText="1"/>
      <protection hidden="1"/>
    </xf>
    <xf numFmtId="14" fontId="10" fillId="0" borderId="0" xfId="2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vertical="center"/>
    </xf>
    <xf numFmtId="0" fontId="0" fillId="0" borderId="0" xfId="0" applyBorder="1" applyAlignment="1"/>
    <xf numFmtId="12" fontId="1" fillId="9" borderId="9" xfId="2" applyNumberFormat="1" applyFill="1" applyBorder="1" applyAlignment="1" applyProtection="1">
      <protection hidden="1"/>
    </xf>
    <xf numFmtId="12" fontId="1" fillId="8" borderId="29" xfId="2" applyNumberFormat="1" applyFill="1" applyBorder="1" applyAlignment="1" applyProtection="1">
      <alignment horizontal="center" vertical="center" wrapText="1"/>
      <protection hidden="1"/>
    </xf>
    <xf numFmtId="12" fontId="1" fillId="8" borderId="9" xfId="2" applyNumberFormat="1" applyFill="1" applyBorder="1" applyAlignment="1" applyProtection="1">
      <alignment horizontal="center" vertical="center" wrapText="1"/>
      <protection hidden="1"/>
    </xf>
    <xf numFmtId="0" fontId="15" fillId="0" borderId="13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justify"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/>
    <xf numFmtId="0" fontId="14" fillId="0" borderId="13" xfId="0" applyFont="1" applyBorder="1" applyAlignment="1">
      <alignment horizontal="center" vertical="center" wrapText="1"/>
    </xf>
    <xf numFmtId="0" fontId="17" fillId="0" borderId="1" xfId="2" applyFont="1" applyFill="1" applyBorder="1" applyAlignment="1" applyProtection="1">
      <alignment horizontal="center" vertical="center"/>
      <protection hidden="1"/>
    </xf>
    <xf numFmtId="0" fontId="17" fillId="0" borderId="0" xfId="2" applyFont="1"/>
    <xf numFmtId="12" fontId="17" fillId="0" borderId="0" xfId="2" applyNumberFormat="1" applyFont="1" applyAlignment="1" applyProtection="1">
      <protection hidden="1"/>
    </xf>
    <xf numFmtId="0" fontId="13" fillId="0" borderId="0" xfId="0" applyFont="1"/>
    <xf numFmtId="2" fontId="17" fillId="0" borderId="0" xfId="3" applyNumberFormat="1" applyFont="1" applyAlignment="1" applyProtection="1">
      <alignment horizontal="center" vertical="center"/>
      <protection hidden="1"/>
    </xf>
    <xf numFmtId="12" fontId="17" fillId="3" borderId="9" xfId="3" applyNumberFormat="1" applyFont="1" applyFill="1" applyBorder="1" applyAlignment="1" applyProtection="1">
      <alignment horizontal="center" vertical="center"/>
      <protection hidden="1"/>
    </xf>
    <xf numFmtId="12" fontId="17" fillId="10" borderId="9" xfId="3" applyNumberFormat="1" applyFont="1" applyFill="1" applyBorder="1" applyAlignment="1" applyProtection="1">
      <alignment horizontal="center" vertical="center"/>
      <protection hidden="1"/>
    </xf>
    <xf numFmtId="1" fontId="17" fillId="10" borderId="9" xfId="3" applyNumberFormat="1" applyFont="1" applyFill="1" applyBorder="1" applyAlignment="1" applyProtection="1">
      <alignment horizontal="center" vertical="center"/>
      <protection hidden="1"/>
    </xf>
    <xf numFmtId="1" fontId="0" fillId="0" borderId="0" xfId="0" applyNumberFormat="1"/>
    <xf numFmtId="164" fontId="17" fillId="3" borderId="9" xfId="3" applyNumberFormat="1" applyFont="1" applyFill="1" applyBorder="1" applyAlignment="1" applyProtection="1">
      <alignment horizontal="center" vertical="center"/>
      <protection hidden="1"/>
    </xf>
    <xf numFmtId="164" fontId="17" fillId="10" borderId="9" xfId="3" applyNumberFormat="1" applyFont="1" applyFill="1" applyBorder="1" applyAlignment="1" applyProtection="1">
      <alignment horizontal="center" vertical="center"/>
      <protection hidden="1"/>
    </xf>
    <xf numFmtId="0" fontId="0" fillId="15" borderId="0" xfId="0" applyFill="1" applyAlignment="1">
      <alignment horizontal="center"/>
    </xf>
    <xf numFmtId="164" fontId="0" fillId="0" borderId="0" xfId="0" applyNumberFormat="1"/>
    <xf numFmtId="0" fontId="6" fillId="9" borderId="13" xfId="2" applyFont="1" applyFill="1" applyBorder="1" applyAlignment="1" applyProtection="1">
      <alignment horizontal="center"/>
      <protection hidden="1"/>
    </xf>
    <xf numFmtId="0" fontId="0" fillId="9" borderId="13" xfId="0" applyFill="1" applyBorder="1"/>
    <xf numFmtId="0" fontId="0" fillId="0" borderId="0" xfId="0" applyAlignment="1">
      <alignment wrapText="1"/>
    </xf>
    <xf numFmtId="12" fontId="1" fillId="7" borderId="9" xfId="2" applyNumberFormat="1" applyFill="1" applyBorder="1" applyAlignment="1" applyProtection="1">
      <alignment horizontal="center" vertical="center"/>
      <protection hidden="1"/>
    </xf>
    <xf numFmtId="12" fontId="1" fillId="3" borderId="9" xfId="2" applyNumberFormat="1" applyFill="1" applyBorder="1" applyAlignment="1" applyProtection="1">
      <alignment horizontal="center" vertical="center"/>
      <protection hidden="1"/>
    </xf>
    <xf numFmtId="0" fontId="1" fillId="7" borderId="9" xfId="2" applyNumberFormat="1" applyFill="1" applyBorder="1" applyAlignment="1" applyProtection="1">
      <alignment horizontal="center" vertical="center"/>
      <protection hidden="1"/>
    </xf>
    <xf numFmtId="12" fontId="17" fillId="3" borderId="25" xfId="3" applyNumberFormat="1" applyFont="1" applyFill="1" applyBorder="1" applyAlignment="1" applyProtection="1">
      <alignment horizontal="center" vertical="center"/>
      <protection hidden="1"/>
    </xf>
    <xf numFmtId="12" fontId="1" fillId="7" borderId="25" xfId="2" applyNumberFormat="1" applyFill="1" applyBorder="1" applyAlignment="1" applyProtection="1">
      <alignment horizontal="center" vertical="center"/>
      <protection hidden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7" fillId="0" borderId="30" xfId="2" applyFont="1" applyFill="1" applyBorder="1" applyAlignment="1" applyProtection="1">
      <alignment horizontal="center" vertical="center"/>
      <protection hidden="1"/>
    </xf>
    <xf numFmtId="0" fontId="17" fillId="0" borderId="31" xfId="2" applyFont="1" applyFill="1" applyBorder="1" applyAlignment="1" applyProtection="1">
      <alignment horizontal="center" vertical="center"/>
      <protection hidden="1"/>
    </xf>
    <xf numFmtId="0" fontId="17" fillId="0" borderId="22" xfId="2" applyFont="1" applyFill="1" applyBorder="1" applyAlignment="1" applyProtection="1">
      <alignment horizontal="center" vertical="center"/>
      <protection hidden="1"/>
    </xf>
    <xf numFmtId="12" fontId="0" fillId="0" borderId="0" xfId="0" applyNumberFormat="1"/>
    <xf numFmtId="165" fontId="17" fillId="3" borderId="9" xfId="3" applyNumberFormat="1" applyFont="1" applyFill="1" applyBorder="1" applyAlignment="1" applyProtection="1">
      <alignment horizontal="center" vertical="center"/>
      <protection hidden="1"/>
    </xf>
    <xf numFmtId="165" fontId="17" fillId="3" borderId="0" xfId="3" applyNumberFormat="1" applyFont="1" applyFill="1" applyBorder="1" applyAlignment="1" applyProtection="1">
      <alignment horizontal="center" vertical="center"/>
      <protection hidden="1"/>
    </xf>
    <xf numFmtId="166" fontId="17" fillId="10" borderId="9" xfId="3" applyNumberFormat="1" applyFont="1" applyFill="1" applyBorder="1" applyAlignment="1" applyProtection="1">
      <alignment horizontal="center" vertical="center"/>
      <protection hidden="1"/>
    </xf>
    <xf numFmtId="0" fontId="0" fillId="0" borderId="9" xfId="0" applyBorder="1"/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0" fillId="7" borderId="9" xfId="0" applyFill="1" applyBorder="1"/>
    <xf numFmtId="164" fontId="17" fillId="3" borderId="38" xfId="3" applyNumberFormat="1" applyFont="1" applyFill="1" applyBorder="1" applyAlignment="1" applyProtection="1">
      <alignment horizontal="center" vertical="center"/>
      <protection hidden="1"/>
    </xf>
    <xf numFmtId="0" fontId="17" fillId="0" borderId="9" xfId="2" applyFont="1" applyFill="1" applyBorder="1" applyAlignment="1" applyProtection="1">
      <alignment horizontal="center" vertical="center"/>
      <protection hidden="1"/>
    </xf>
    <xf numFmtId="0" fontId="19" fillId="0" borderId="38" xfId="0" applyFont="1" applyBorder="1" applyAlignment="1">
      <alignment horizontal="center" vertical="center"/>
    </xf>
    <xf numFmtId="0" fontId="3" fillId="2" borderId="9" xfId="2" applyFont="1" applyFill="1" applyBorder="1" applyProtection="1">
      <protection hidden="1"/>
    </xf>
    <xf numFmtId="0" fontId="19" fillId="15" borderId="0" xfId="0" applyFont="1" applyFill="1" applyAlignment="1">
      <alignment horizontal="center" vertical="center"/>
    </xf>
    <xf numFmtId="0" fontId="0" fillId="15" borderId="0" xfId="0" applyFill="1"/>
    <xf numFmtId="0" fontId="0" fillId="0" borderId="9" xfId="0" applyBorder="1" applyAlignment="1">
      <alignment horizontal="center"/>
    </xf>
    <xf numFmtId="0" fontId="1" fillId="0" borderId="9" xfId="2" applyFont="1" applyFill="1" applyBorder="1" applyAlignment="1" applyProtection="1">
      <alignment horizontal="center" vertical="center"/>
      <protection hidden="1"/>
    </xf>
    <xf numFmtId="10" fontId="0" fillId="0" borderId="9" xfId="4" applyNumberFormat="1" applyFont="1" applyBorder="1" applyAlignment="1">
      <alignment horizontal="center" vertical="center"/>
    </xf>
    <xf numFmtId="10" fontId="0" fillId="0" borderId="9" xfId="4" applyNumberFormat="1" applyFont="1" applyBorder="1" applyAlignment="1">
      <alignment horizontal="center"/>
    </xf>
    <xf numFmtId="10" fontId="0" fillId="0" borderId="9" xfId="4" applyNumberFormat="1" applyFont="1" applyBorder="1"/>
    <xf numFmtId="10" fontId="0" fillId="0" borderId="0" xfId="0" applyNumberFormat="1"/>
    <xf numFmtId="0" fontId="17" fillId="0" borderId="9" xfId="2" applyFont="1" applyFill="1" applyBorder="1" applyAlignment="1" applyProtection="1">
      <alignment horizontal="center" vertical="center"/>
      <protection hidden="1"/>
    </xf>
    <xf numFmtId="0" fontId="19" fillId="0" borderId="9" xfId="0" applyFont="1" applyBorder="1" applyAlignment="1">
      <alignment horizontal="center" vertical="center"/>
    </xf>
    <xf numFmtId="0" fontId="13" fillId="0" borderId="9" xfId="0" applyFont="1" applyBorder="1"/>
    <xf numFmtId="164" fontId="0" fillId="0" borderId="9" xfId="0" applyNumberFormat="1" applyBorder="1"/>
    <xf numFmtId="0" fontId="20" fillId="0" borderId="0" xfId="0" applyFont="1"/>
    <xf numFmtId="0" fontId="20" fillId="15" borderId="0" xfId="0" applyFont="1" applyFill="1"/>
    <xf numFmtId="0" fontId="17" fillId="0" borderId="30" xfId="2" applyFont="1" applyFill="1" applyBorder="1" applyAlignment="1" applyProtection="1">
      <alignment horizontal="center" vertical="center"/>
      <protection hidden="1"/>
    </xf>
    <xf numFmtId="0" fontId="17" fillId="0" borderId="31" xfId="2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165" fontId="0" fillId="0" borderId="0" xfId="0" applyNumberFormat="1"/>
    <xf numFmtId="167" fontId="0" fillId="0" borderId="38" xfId="3" applyNumberFormat="1" applyFont="1" applyBorder="1"/>
    <xf numFmtId="167" fontId="0" fillId="0" borderId="9" xfId="3" applyNumberFormat="1" applyFont="1" applyBorder="1"/>
    <xf numFmtId="167" fontId="0" fillId="0" borderId="0" xfId="3" applyNumberFormat="1" applyFont="1"/>
    <xf numFmtId="165" fontId="17" fillId="3" borderId="38" xfId="3" applyNumberFormat="1" applyFont="1" applyFill="1" applyBorder="1" applyAlignment="1" applyProtection="1">
      <alignment horizontal="center" vertical="center"/>
      <protection hidden="1"/>
    </xf>
    <xf numFmtId="165" fontId="0" fillId="7" borderId="9" xfId="0" applyNumberFormat="1" applyFill="1" applyBorder="1"/>
    <xf numFmtId="0" fontId="21" fillId="0" borderId="0" xfId="0" applyFont="1"/>
    <xf numFmtId="10" fontId="20" fillId="0" borderId="0" xfId="4" applyNumberFormat="1" applyFont="1"/>
    <xf numFmtId="10" fontId="20" fillId="0" borderId="0" xfId="0" applyNumberFormat="1" applyFont="1"/>
    <xf numFmtId="10" fontId="19" fillId="0" borderId="0" xfId="0" applyNumberFormat="1" applyFont="1" applyAlignment="1">
      <alignment horizontal="center" vertical="center"/>
    </xf>
    <xf numFmtId="9" fontId="20" fillId="0" borderId="0" xfId="4" applyFont="1"/>
    <xf numFmtId="0" fontId="22" fillId="0" borderId="0" xfId="0" applyFont="1"/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4" fillId="0" borderId="13" xfId="2" applyFont="1" applyFill="1" applyBorder="1" applyAlignment="1" applyProtection="1">
      <alignment horizontal="center" vertical="center"/>
      <protection hidden="1"/>
    </xf>
    <xf numFmtId="0" fontId="17" fillId="0" borderId="0" xfId="2" applyFont="1" applyFill="1" applyBorder="1" applyAlignment="1" applyProtection="1">
      <alignment horizontal="center" vertical="center" wrapText="1"/>
      <protection hidden="1"/>
    </xf>
    <xf numFmtId="12" fontId="1" fillId="9" borderId="0" xfId="2" applyNumberFormat="1" applyFill="1" applyBorder="1" applyAlignment="1" applyProtection="1">
      <protection hidden="1"/>
    </xf>
    <xf numFmtId="0" fontId="1" fillId="0" borderId="0" xfId="0" applyFont="1"/>
    <xf numFmtId="0" fontId="1" fillId="0" borderId="0" xfId="0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10" fillId="0" borderId="15" xfId="2" applyNumberFormat="1" applyFont="1" applyFill="1" applyBorder="1" applyAlignment="1" applyProtection="1">
      <alignment horizontal="center" vertical="center" wrapText="1"/>
      <protection hidden="1"/>
    </xf>
    <xf numFmtId="14" fontId="10" fillId="0" borderId="0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10" xfId="2" applyBorder="1" applyAlignment="1" applyProtection="1">
      <alignment horizontal="left" vertical="center" wrapText="1"/>
      <protection hidden="1"/>
    </xf>
    <xf numFmtId="0" fontId="1" fillId="0" borderId="12" xfId="2" applyBorder="1" applyAlignment="1" applyProtection="1">
      <alignment horizontal="left" vertical="center" wrapText="1"/>
      <protection hidden="1"/>
    </xf>
    <xf numFmtId="0" fontId="1" fillId="0" borderId="11" xfId="2" applyBorder="1" applyAlignment="1" applyProtection="1">
      <alignment horizontal="left" vertical="center" wrapText="1"/>
      <protection hidden="1"/>
    </xf>
    <xf numFmtId="0" fontId="1" fillId="6" borderId="10" xfId="2" applyFill="1" applyBorder="1" applyAlignment="1" applyProtection="1">
      <alignment horizontal="center" vertical="center" wrapText="1"/>
      <protection hidden="1"/>
    </xf>
    <xf numFmtId="0" fontId="1" fillId="6" borderId="12" xfId="2" applyFill="1" applyBorder="1" applyAlignment="1" applyProtection="1">
      <alignment horizontal="center" vertical="center" wrapText="1"/>
      <protection hidden="1"/>
    </xf>
    <xf numFmtId="0" fontId="1" fillId="0" borderId="10" xfId="2" applyBorder="1" applyAlignment="1" applyProtection="1">
      <alignment horizontal="center" vertical="center" wrapText="1"/>
      <protection hidden="1"/>
    </xf>
    <xf numFmtId="0" fontId="1" fillId="0" borderId="12" xfId="2" applyBorder="1" applyAlignment="1" applyProtection="1">
      <alignment horizontal="center" vertical="center" wrapText="1"/>
      <protection hidden="1"/>
    </xf>
    <xf numFmtId="0" fontId="1" fillId="6" borderId="10" xfId="2" applyFill="1" applyBorder="1" applyAlignment="1" applyProtection="1">
      <alignment horizontal="center" vertical="center"/>
      <protection hidden="1"/>
    </xf>
    <xf numFmtId="0" fontId="1" fillId="6" borderId="11" xfId="2" applyFill="1" applyBorder="1" applyAlignment="1" applyProtection="1">
      <alignment horizontal="center" vertical="center"/>
      <protection hidden="1"/>
    </xf>
    <xf numFmtId="0" fontId="0" fillId="6" borderId="12" xfId="0" applyFill="1" applyBorder="1" applyAlignment="1">
      <alignment wrapText="1"/>
    </xf>
    <xf numFmtId="0" fontId="1" fillId="0" borderId="16" xfId="2" applyBorder="1" applyAlignment="1" applyProtection="1">
      <alignment horizontal="center" vertical="center" wrapText="1"/>
      <protection hidden="1"/>
    </xf>
    <xf numFmtId="0" fontId="1" fillId="0" borderId="18" xfId="2" applyBorder="1" applyAlignment="1" applyProtection="1">
      <alignment horizontal="center" vertical="center" wrapText="1"/>
      <protection hidden="1"/>
    </xf>
    <xf numFmtId="0" fontId="1" fillId="0" borderId="10" xfId="2" applyBorder="1" applyAlignment="1" applyProtection="1">
      <alignment horizontal="center" vertical="center"/>
      <protection hidden="1"/>
    </xf>
    <xf numFmtId="0" fontId="1" fillId="0" borderId="11" xfId="2" applyBorder="1" applyAlignment="1" applyProtection="1">
      <alignment horizontal="center" vertical="center"/>
      <protection hidden="1"/>
    </xf>
    <xf numFmtId="0" fontId="1" fillId="0" borderId="11" xfId="2" applyBorder="1" applyAlignment="1" applyProtection="1">
      <alignment horizontal="center" vertical="center" wrapText="1"/>
      <protection hidden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27" xfId="2" applyFont="1" applyFill="1" applyBorder="1" applyAlignment="1" applyProtection="1">
      <alignment horizontal="center" vertical="center" wrapText="1"/>
      <protection hidden="1"/>
    </xf>
    <xf numFmtId="0" fontId="17" fillId="0" borderId="28" xfId="2" applyFont="1" applyFill="1" applyBorder="1" applyAlignment="1" applyProtection="1">
      <alignment horizontal="center" vertical="center" wrapText="1"/>
      <protection hidden="1"/>
    </xf>
    <xf numFmtId="14" fontId="10" fillId="0" borderId="16" xfId="2" applyNumberFormat="1" applyFont="1" applyFill="1" applyBorder="1" applyAlignment="1" applyProtection="1">
      <alignment horizontal="center" vertical="center" wrapText="1"/>
      <protection hidden="1"/>
    </xf>
    <xf numFmtId="14" fontId="10" fillId="0" borderId="18" xfId="2" applyNumberFormat="1" applyFont="1" applyFill="1" applyBorder="1" applyAlignment="1" applyProtection="1">
      <alignment horizontal="center" vertical="center" wrapText="1"/>
      <protection hidden="1"/>
    </xf>
    <xf numFmtId="0" fontId="24" fillId="0" borderId="27" xfId="2" applyFont="1" applyFill="1" applyBorder="1" applyAlignment="1" applyProtection="1">
      <alignment horizontal="center" vertical="center" wrapText="1"/>
      <protection hidden="1"/>
    </xf>
    <xf numFmtId="0" fontId="24" fillId="0" borderId="28" xfId="2" applyFont="1" applyFill="1" applyBorder="1" applyAlignment="1" applyProtection="1">
      <alignment horizontal="center" vertical="center" wrapText="1"/>
      <protection hidden="1"/>
    </xf>
    <xf numFmtId="0" fontId="19" fillId="0" borderId="20" xfId="0" applyFont="1" applyBorder="1" applyAlignment="1">
      <alignment horizontal="center" vertical="top"/>
    </xf>
    <xf numFmtId="0" fontId="19" fillId="0" borderId="21" xfId="0" applyFont="1" applyBorder="1" applyAlignment="1">
      <alignment horizontal="center" vertical="top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0" fillId="13" borderId="0" xfId="0" applyFill="1" applyAlignment="1">
      <alignment horizontal="center"/>
    </xf>
    <xf numFmtId="0" fontId="7" fillId="2" borderId="0" xfId="2" applyFont="1" applyFill="1" applyAlignment="1" applyProtection="1">
      <alignment horizontal="center"/>
      <protection hidden="1"/>
    </xf>
    <xf numFmtId="0" fontId="0" fillId="12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17" fillId="0" borderId="30" xfId="2" applyFont="1" applyFill="1" applyBorder="1" applyAlignment="1" applyProtection="1">
      <alignment horizontal="center" vertical="center"/>
      <protection hidden="1"/>
    </xf>
    <xf numFmtId="0" fontId="17" fillId="0" borderId="31" xfId="2" applyFont="1" applyFill="1" applyBorder="1" applyAlignment="1" applyProtection="1">
      <alignment horizontal="center" vertical="center"/>
      <protection hidden="1"/>
    </xf>
    <xf numFmtId="0" fontId="1" fillId="0" borderId="6" xfId="2" applyFill="1" applyBorder="1" applyAlignment="1" applyProtection="1">
      <alignment horizontal="center" vertical="center"/>
      <protection hidden="1"/>
    </xf>
    <xf numFmtId="0" fontId="1" fillId="0" borderId="7" xfId="2" applyFill="1" applyBorder="1" applyAlignment="1" applyProtection="1">
      <alignment horizontal="center" vertical="center"/>
      <protection hidden="1"/>
    </xf>
    <xf numFmtId="0" fontId="1" fillId="0" borderId="8" xfId="2" applyFill="1" applyBorder="1" applyAlignment="1" applyProtection="1">
      <alignment horizontal="center" vertical="center"/>
      <protection hidden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3" xfId="2" applyFill="1" applyBorder="1" applyAlignment="1" applyProtection="1">
      <protection hidden="1"/>
    </xf>
    <xf numFmtId="0" fontId="1" fillId="0" borderId="4" xfId="2" applyFill="1" applyBorder="1" applyAlignment="1" applyProtection="1">
      <protection hidden="1"/>
    </xf>
    <xf numFmtId="0" fontId="1" fillId="0" borderId="5" xfId="2" applyFill="1" applyBorder="1" applyAlignment="1" applyProtection="1">
      <protection hidden="1"/>
    </xf>
    <xf numFmtId="0" fontId="1" fillId="0" borderId="0" xfId="2" applyFill="1" applyBorder="1" applyAlignment="1" applyProtection="1">
      <protection hidden="1"/>
    </xf>
    <xf numFmtId="0" fontId="1" fillId="0" borderId="22" xfId="2" applyFill="1" applyBorder="1" applyAlignment="1" applyProtection="1">
      <alignment horizontal="left" vertical="center"/>
      <protection hidden="1"/>
    </xf>
    <xf numFmtId="0" fontId="1" fillId="0" borderId="23" xfId="2" applyFill="1" applyBorder="1" applyAlignment="1" applyProtection="1">
      <alignment horizontal="left" vertical="center"/>
      <protection hidden="1"/>
    </xf>
    <xf numFmtId="0" fontId="1" fillId="0" borderId="24" xfId="2" applyFill="1" applyBorder="1" applyAlignment="1" applyProtection="1">
      <alignment horizontal="left" vertical="center"/>
      <protection hidden="1"/>
    </xf>
    <xf numFmtId="0" fontId="1" fillId="6" borderId="22" xfId="2" applyFill="1" applyBorder="1" applyAlignment="1" applyProtection="1">
      <alignment horizontal="center" vertical="center"/>
      <protection hidden="1"/>
    </xf>
    <xf numFmtId="0" fontId="1" fillId="6" borderId="23" xfId="2" applyFill="1" applyBorder="1" applyAlignment="1" applyProtection="1">
      <alignment horizontal="center" vertical="center"/>
      <protection hidden="1"/>
    </xf>
    <xf numFmtId="0" fontId="1" fillId="6" borderId="24" xfId="2" applyFill="1" applyBorder="1" applyAlignment="1" applyProtection="1">
      <alignment horizontal="center" vertical="center"/>
      <protection hidden="1"/>
    </xf>
    <xf numFmtId="0" fontId="1" fillId="0" borderId="22" xfId="2" applyFill="1" applyBorder="1" applyAlignment="1" applyProtection="1">
      <alignment horizontal="left" vertical="center" wrapText="1"/>
      <protection hidden="1"/>
    </xf>
    <xf numFmtId="0" fontId="1" fillId="0" borderId="23" xfId="2" applyFill="1" applyBorder="1" applyAlignment="1" applyProtection="1">
      <alignment horizontal="left" vertical="center" wrapText="1"/>
      <protection hidden="1"/>
    </xf>
    <xf numFmtId="0" fontId="1" fillId="0" borderId="24" xfId="2" applyFill="1" applyBorder="1" applyAlignment="1" applyProtection="1">
      <alignment horizontal="left" vertical="center" wrapText="1"/>
      <protection hidden="1"/>
    </xf>
    <xf numFmtId="0" fontId="1" fillId="0" borderId="32" xfId="2" applyFill="1" applyBorder="1" applyAlignment="1" applyProtection="1">
      <alignment horizontal="center" vertical="center"/>
      <protection hidden="1"/>
    </xf>
    <xf numFmtId="0" fontId="1" fillId="0" borderId="33" xfId="2" applyFill="1" applyBorder="1" applyAlignment="1" applyProtection="1">
      <alignment horizontal="center" vertical="center"/>
      <protection hidden="1"/>
    </xf>
    <xf numFmtId="0" fontId="1" fillId="0" borderId="34" xfId="2" applyFill="1" applyBorder="1" applyAlignment="1" applyProtection="1">
      <alignment horizontal="center" vertical="center"/>
      <protection hidden="1"/>
    </xf>
    <xf numFmtId="0" fontId="1" fillId="0" borderId="32" xfId="2" applyFill="1" applyBorder="1" applyAlignment="1" applyProtection="1">
      <protection hidden="1"/>
    </xf>
    <xf numFmtId="0" fontId="1" fillId="0" borderId="33" xfId="2" applyFill="1" applyBorder="1" applyAlignment="1" applyProtection="1">
      <protection hidden="1"/>
    </xf>
    <xf numFmtId="0" fontId="1" fillId="0" borderId="34" xfId="2" applyFill="1" applyBorder="1" applyAlignment="1" applyProtection="1">
      <protection hidden="1"/>
    </xf>
    <xf numFmtId="10" fontId="0" fillId="0" borderId="25" xfId="4" applyNumberFormat="1" applyFont="1" applyBorder="1" applyAlignment="1">
      <alignment horizontal="center" vertical="center"/>
    </xf>
    <xf numFmtId="10" fontId="0" fillId="0" borderId="26" xfId="4" applyNumberFormat="1" applyFont="1" applyBorder="1" applyAlignment="1">
      <alignment horizontal="center" vertical="center"/>
    </xf>
    <xf numFmtId="0" fontId="17" fillId="0" borderId="25" xfId="2" applyFont="1" applyFill="1" applyBorder="1" applyAlignment="1" applyProtection="1">
      <alignment horizontal="center" vertical="center"/>
      <protection hidden="1"/>
    </xf>
    <xf numFmtId="0" fontId="17" fillId="0" borderId="26" xfId="2" applyFont="1" applyFill="1" applyBorder="1" applyAlignment="1" applyProtection="1">
      <alignment horizontal="center" vertical="center"/>
      <protection hidden="1"/>
    </xf>
    <xf numFmtId="0" fontId="19" fillId="0" borderId="9" xfId="0" applyFont="1" applyBorder="1" applyAlignment="1">
      <alignment horizontal="center" vertical="center"/>
    </xf>
  </cellXfs>
  <cellStyles count="5">
    <cellStyle name="Hipervínculo" xfId="1" builtinId="8"/>
    <cellStyle name="Millares" xfId="3" builtinId="3"/>
    <cellStyle name="Normal" xfId="0" builtinId="0"/>
    <cellStyle name="Normal 2" xfId="2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Igual importancia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M1</a:t>
            </a:r>
            <a:endParaRPr lang="es-CO" sz="1200"/>
          </a:p>
        </c:rich>
      </c:tx>
      <c:layout>
        <c:manualLayout>
          <c:xMode val="edge"/>
          <c:yMode val="edge"/>
          <c:x val="0.45899888093017582"/>
          <c:y val="4.6413841046576823E-2"/>
        </c:manualLayout>
      </c:layout>
      <c:overlay val="1"/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</c:title>
    <c:autoTitleDeleted val="0"/>
    <c:plotArea>
      <c:layout/>
      <c:pieChart>
        <c:varyColors val="1"/>
        <c:ser>
          <c:idx val="0"/>
          <c:order val="0"/>
          <c:cat>
            <c:strRef>
              <c:f>'Escala de preferencia'!$B$19:$B$20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preferencia'!$C$19:$C$20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494802930169345"/>
          <c:y val="0.58356990681944032"/>
          <c:w val="0.35016547477409882"/>
          <c:h val="0.3389434518648295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Moderada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importancia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M3</a:t>
            </a:r>
            <a:endParaRPr lang="es-CO" sz="1200"/>
          </a:p>
        </c:rich>
      </c:tx>
      <c:layout>
        <c:manualLayout>
          <c:xMode val="edge"/>
          <c:yMode val="edge"/>
          <c:x val="0.61319200685682895"/>
          <c:y val="6.5361364184587975E-2"/>
        </c:manualLayout>
      </c:layout>
      <c:overlay val="1"/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</c:title>
    <c:autoTitleDeleted val="0"/>
    <c:plotArea>
      <c:layout/>
      <c:pieChart>
        <c:varyColors val="1"/>
        <c:ser>
          <c:idx val="1"/>
          <c:order val="1"/>
          <c:cat>
            <c:strRef>
              <c:f>'Escala de preferencia'!$B$21:$B$22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preferencia'!$C$21:$C$22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</c:ser>
        <c:ser>
          <c:idx val="0"/>
          <c:order val="0"/>
          <c:cat>
            <c:strRef>
              <c:f>'Escala de preferencia'!$B$19:$B$20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preferencia'!$C$19:$C$20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2911787869463"/>
          <c:y val="0.54634850537175517"/>
          <c:w val="0.34948878028766128"/>
          <c:h val="0.3409021579797012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Fuerte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importancia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M5</a:t>
            </a:r>
            <a:endParaRPr lang="es-CO" sz="1200"/>
          </a:p>
        </c:rich>
      </c:tx>
      <c:layout>
        <c:manualLayout>
          <c:xMode val="edge"/>
          <c:yMode val="edge"/>
          <c:x val="0.59090088733824053"/>
          <c:y val="3.7083274900133509E-2"/>
        </c:manualLayout>
      </c:layout>
      <c:overlay val="1"/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</c:title>
    <c:autoTitleDeleted val="0"/>
    <c:plotArea>
      <c:layout/>
      <c:pieChart>
        <c:varyColors val="1"/>
        <c:ser>
          <c:idx val="2"/>
          <c:order val="2"/>
          <c:cat>
            <c:strRef>
              <c:f>'Escala de preferencia'!$B$23:$B$24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preferencia'!$C$23:$C$24</c:f>
              <c:numCache>
                <c:formatCode>General</c:formatCode>
                <c:ptCount val="2"/>
                <c:pt idx="0">
                  <c:v>7</c:v>
                </c:pt>
                <c:pt idx="1">
                  <c:v>3</c:v>
                </c:pt>
              </c:numCache>
            </c:numRef>
          </c:val>
        </c:ser>
        <c:ser>
          <c:idx val="1"/>
          <c:order val="1"/>
          <c:cat>
            <c:strRef>
              <c:f>'Escala de preferencia'!$B$21:$B$22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preferencia'!$C$21:$C$22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</c:ser>
        <c:ser>
          <c:idx val="0"/>
          <c:order val="0"/>
          <c:cat>
            <c:strRef>
              <c:f>'Escala de preferencia'!$B$19:$B$20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preferencia'!$C$19:$C$20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753363283970265"/>
          <c:y val="0.60940646808535248"/>
          <c:w val="0.35010463354488996"/>
          <c:h val="0.33202539350242177"/>
        </c:manualLayout>
      </c:layout>
      <c:overlay val="0"/>
    </c:legend>
    <c:plotVisOnly val="1"/>
    <c:dispBlanksAs val="gap"/>
    <c:showDLblsOverMax val="0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Muy fuerte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importancia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M7</a:t>
            </a:r>
            <a:endParaRPr lang="es-CO" sz="1200"/>
          </a:p>
        </c:rich>
      </c:tx>
      <c:layout>
        <c:manualLayout>
          <c:xMode val="edge"/>
          <c:yMode val="edge"/>
          <c:x val="0.6076721204882537"/>
          <c:y val="3.7083269658034441E-2"/>
        </c:manualLayout>
      </c:layout>
      <c:overlay val="1"/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</c:title>
    <c:autoTitleDeleted val="0"/>
    <c:plotArea>
      <c:layout/>
      <c:pieChart>
        <c:varyColors val="1"/>
        <c:ser>
          <c:idx val="3"/>
          <c:order val="3"/>
          <c:cat>
            <c:strRef>
              <c:f>'Escala de preferencia'!$B$25:$B$26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preferencia'!$C$25:$C$26</c:f>
              <c:numCache>
                <c:formatCode>General</c:formatCode>
                <c:ptCount val="2"/>
                <c:pt idx="0">
                  <c:v>8</c:v>
                </c:pt>
                <c:pt idx="1">
                  <c:v>2</c:v>
                </c:pt>
              </c:numCache>
            </c:numRef>
          </c:val>
        </c:ser>
        <c:ser>
          <c:idx val="2"/>
          <c:order val="2"/>
          <c:cat>
            <c:strRef>
              <c:f>'Escala de preferencia'!$B$23:$B$24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preferencia'!$C$23:$C$24</c:f>
              <c:numCache>
                <c:formatCode>General</c:formatCode>
                <c:ptCount val="2"/>
                <c:pt idx="0">
                  <c:v>7</c:v>
                </c:pt>
                <c:pt idx="1">
                  <c:v>3</c:v>
                </c:pt>
              </c:numCache>
            </c:numRef>
          </c:val>
        </c:ser>
        <c:ser>
          <c:idx val="1"/>
          <c:order val="1"/>
          <c:cat>
            <c:strRef>
              <c:f>'Escala de preferencia'!$B$21:$B$22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preferencia'!$C$21:$C$22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</c:ser>
        <c:ser>
          <c:idx val="0"/>
          <c:order val="0"/>
          <c:cat>
            <c:strRef>
              <c:f>'Escala de preferencia'!$B$19:$B$20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preferencia'!$C$19:$C$20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240743814804755"/>
          <c:y val="0.59245021533167386"/>
          <c:w val="0.34490739847117474"/>
          <c:h val="0.33715060444815731"/>
        </c:manualLayout>
      </c:layout>
      <c:overlay val="0"/>
    </c:legend>
    <c:plotVisOnly val="1"/>
    <c:dispBlanksAs val="gap"/>
    <c:showDLblsOverMax val="0"/>
  </c:chart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Extrema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 importancia</a:t>
            </a:r>
          </a:p>
          <a:p>
            <a:pPr>
              <a:defRPr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s-CO" sz="12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M9</a:t>
            </a:r>
            <a:endParaRPr lang="es-CO" sz="1200"/>
          </a:p>
        </c:rich>
      </c:tx>
      <c:layout>
        <c:manualLayout>
          <c:xMode val="edge"/>
          <c:yMode val="edge"/>
          <c:x val="0.6076721204882537"/>
          <c:y val="3.7083269658034455E-2"/>
        </c:manualLayout>
      </c:layout>
      <c:overlay val="1"/>
      <c:spPr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c:spPr>
    </c:title>
    <c:autoTitleDeleted val="0"/>
    <c:plotArea>
      <c:layout/>
      <c:pieChart>
        <c:varyColors val="1"/>
        <c:ser>
          <c:idx val="4"/>
          <c:order val="4"/>
          <c:cat>
            <c:strRef>
              <c:f>'Escala de preferencia'!$B$27:$B$28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preferencia'!$C$27:$C$28</c:f>
              <c:numCache>
                <c:formatCode>General</c:formatCode>
                <c:ptCount val="2"/>
                <c:pt idx="0">
                  <c:v>9</c:v>
                </c:pt>
                <c:pt idx="1">
                  <c:v>1</c:v>
                </c:pt>
              </c:numCache>
            </c:numRef>
          </c:val>
        </c:ser>
        <c:ser>
          <c:idx val="3"/>
          <c:order val="3"/>
          <c:cat>
            <c:strRef>
              <c:f>'Escala de preferencia'!$B$25:$B$26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preferencia'!$C$25:$C$26</c:f>
              <c:numCache>
                <c:formatCode>General</c:formatCode>
                <c:ptCount val="2"/>
                <c:pt idx="0">
                  <c:v>8</c:v>
                </c:pt>
                <c:pt idx="1">
                  <c:v>2</c:v>
                </c:pt>
              </c:numCache>
            </c:numRef>
          </c:val>
        </c:ser>
        <c:ser>
          <c:idx val="2"/>
          <c:order val="2"/>
          <c:cat>
            <c:strRef>
              <c:f>'Escala de preferencia'!$B$23:$B$24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preferencia'!$C$23:$C$24</c:f>
              <c:numCache>
                <c:formatCode>General</c:formatCode>
                <c:ptCount val="2"/>
                <c:pt idx="0">
                  <c:v>7</c:v>
                </c:pt>
                <c:pt idx="1">
                  <c:v>3</c:v>
                </c:pt>
              </c:numCache>
            </c:numRef>
          </c:val>
        </c:ser>
        <c:ser>
          <c:idx val="1"/>
          <c:order val="1"/>
          <c:cat>
            <c:strRef>
              <c:f>'Escala de preferencia'!$B$21:$B$22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preferencia'!$C$21:$C$22</c:f>
              <c:numCache>
                <c:formatCode>General</c:formatCode>
                <c:ptCount val="2"/>
                <c:pt idx="0">
                  <c:v>6</c:v>
                </c:pt>
                <c:pt idx="1">
                  <c:v>4</c:v>
                </c:pt>
              </c:numCache>
            </c:numRef>
          </c:val>
        </c:ser>
        <c:ser>
          <c:idx val="0"/>
          <c:order val="0"/>
          <c:cat>
            <c:strRef>
              <c:f>'Escala de preferencia'!$B$19:$B$20</c:f>
              <c:strCache>
                <c:ptCount val="2"/>
                <c:pt idx="0">
                  <c:v>Elemento 1</c:v>
                </c:pt>
                <c:pt idx="1">
                  <c:v>Elemento 2</c:v>
                </c:pt>
              </c:strCache>
            </c:strRef>
          </c:cat>
          <c:val>
            <c:numRef>
              <c:f>'Escala de preferencia'!$C$19:$C$20</c:f>
              <c:numCache>
                <c:formatCode>General</c:formatCode>
                <c:ptCount val="2"/>
                <c:pt idx="0">
                  <c:v>5</c:v>
                </c:pt>
                <c:pt idx="1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027420849301074"/>
          <c:y val="0.62583610581691029"/>
          <c:w val="0.34685597152317538"/>
          <c:h val="0.32700663616163489"/>
        </c:manualLayout>
      </c:layout>
      <c:overlay val="0"/>
    </c:legend>
    <c:plotVisOnly val="1"/>
    <c:dispBlanksAs val="gap"/>
    <c:showDLblsOverMax val="0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O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Proyectos seleccionados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Proyecto</c:v>
          </c:tx>
          <c:invertIfNegative val="0"/>
          <c:cat>
            <c:strRef>
              <c:f>Resultados!$K$24:$N$24</c:f>
              <c:strCache>
                <c:ptCount val="4"/>
                <c:pt idx="0">
                  <c:v>Jornadas complementarias</c:v>
                </c:pt>
                <c:pt idx="1">
                  <c:v>Ajedrez infantil</c:v>
                </c:pt>
                <c:pt idx="2">
                  <c:v>Ludotecas comunitarias</c:v>
                </c:pt>
                <c:pt idx="3">
                  <c:v>Formación en danza y baile</c:v>
                </c:pt>
              </c:strCache>
            </c:strRef>
          </c:cat>
          <c:val>
            <c:numRef>
              <c:f>Resultados!$K$25:$N$25</c:f>
              <c:numCache>
                <c:formatCode>0%</c:formatCode>
                <c:ptCount val="4"/>
                <c:pt idx="0">
                  <c:v>0.34933771704946243</c:v>
                </c:pt>
                <c:pt idx="1">
                  <c:v>0.28881673534800228</c:v>
                </c:pt>
                <c:pt idx="2">
                  <c:v>0.23971680712467155</c:v>
                </c:pt>
                <c:pt idx="3">
                  <c:v>0.12212874047786364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65056"/>
        <c:axId val="31175040"/>
      </c:barChart>
      <c:catAx>
        <c:axId val="31165056"/>
        <c:scaling>
          <c:orientation val="minMax"/>
        </c:scaling>
        <c:delete val="0"/>
        <c:axPos val="b"/>
        <c:majorTickMark val="none"/>
        <c:minorTickMark val="none"/>
        <c:tickLblPos val="nextTo"/>
        <c:crossAx val="31175040"/>
        <c:crosses val="autoZero"/>
        <c:auto val="1"/>
        <c:lblAlgn val="ctr"/>
        <c:lblOffset val="100"/>
        <c:noMultiLvlLbl val="0"/>
      </c:catAx>
      <c:valAx>
        <c:axId val="31175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Peso</a:t>
                </a:r>
                <a:r>
                  <a:rPr lang="es-CO" baseline="0"/>
                  <a:t> Selección</a:t>
                </a:r>
                <a:endParaRPr lang="es-CO"/>
              </a:p>
            </c:rich>
          </c:tx>
          <c:layout/>
          <c:overlay val="0"/>
        </c:title>
        <c:numFmt formatCode="0%" sourceLinked="1"/>
        <c:majorTickMark val="none"/>
        <c:minorTickMark val="none"/>
        <c:tickLblPos val="nextTo"/>
        <c:crossAx val="31165056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85725</xdr:rowOff>
    </xdr:from>
    <xdr:to>
      <xdr:col>2</xdr:col>
      <xdr:colOff>714375</xdr:colOff>
      <xdr:row>4</xdr:row>
      <xdr:rowOff>128307</xdr:rowOff>
    </xdr:to>
    <xdr:pic>
      <xdr:nvPicPr>
        <xdr:cNvPr id="2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85750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207818</xdr:colOff>
      <xdr:row>2</xdr:row>
      <xdr:rowOff>22412</xdr:rowOff>
    </xdr:from>
    <xdr:to>
      <xdr:col>9</xdr:col>
      <xdr:colOff>185305</xdr:colOff>
      <xdr:row>5</xdr:row>
      <xdr:rowOff>112059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590345</xdr:colOff>
      <xdr:row>2</xdr:row>
      <xdr:rowOff>26996</xdr:rowOff>
    </xdr:from>
    <xdr:to>
      <xdr:col>12</xdr:col>
      <xdr:colOff>605117</xdr:colOff>
      <xdr:row>5</xdr:row>
      <xdr:rowOff>108857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227174</xdr:colOff>
      <xdr:row>6</xdr:row>
      <xdr:rowOff>4584</xdr:rowOff>
    </xdr:from>
    <xdr:to>
      <xdr:col>9</xdr:col>
      <xdr:colOff>212912</xdr:colOff>
      <xdr:row>9</xdr:row>
      <xdr:rowOff>1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582196</xdr:colOff>
      <xdr:row>6</xdr:row>
      <xdr:rowOff>11205</xdr:rowOff>
    </xdr:from>
    <xdr:to>
      <xdr:col>12</xdr:col>
      <xdr:colOff>627529</xdr:colOff>
      <xdr:row>8</xdr:row>
      <xdr:rowOff>448236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212693</xdr:colOff>
      <xdr:row>9</xdr:row>
      <xdr:rowOff>257735</xdr:rowOff>
    </xdr:from>
    <xdr:to>
      <xdr:col>9</xdr:col>
      <xdr:colOff>244929</xdr:colOff>
      <xdr:row>12</xdr:row>
      <xdr:rowOff>274384</xdr:rowOff>
    </xdr:to>
    <xdr:graphicFrame macro="">
      <xdr:nvGraphicFramePr>
        <xdr:cNvPr id="10" name="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85725</xdr:rowOff>
    </xdr:from>
    <xdr:to>
      <xdr:col>3</xdr:col>
      <xdr:colOff>30816</xdr:colOff>
      <xdr:row>4</xdr:row>
      <xdr:rowOff>128307</xdr:rowOff>
    </xdr:to>
    <xdr:pic>
      <xdr:nvPicPr>
        <xdr:cNvPr id="2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557" y="287431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20</xdr:row>
      <xdr:rowOff>85725</xdr:rowOff>
    </xdr:from>
    <xdr:to>
      <xdr:col>3</xdr:col>
      <xdr:colOff>30816</xdr:colOff>
      <xdr:row>23</xdr:row>
      <xdr:rowOff>128307</xdr:rowOff>
    </xdr:to>
    <xdr:pic>
      <xdr:nvPicPr>
        <xdr:cNvPr id="12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969" y="287431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41</xdr:row>
      <xdr:rowOff>85725</xdr:rowOff>
    </xdr:from>
    <xdr:to>
      <xdr:col>3</xdr:col>
      <xdr:colOff>30816</xdr:colOff>
      <xdr:row>44</xdr:row>
      <xdr:rowOff>128307</xdr:rowOff>
    </xdr:to>
    <xdr:pic>
      <xdr:nvPicPr>
        <xdr:cNvPr id="5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285750"/>
          <a:ext cx="649941" cy="642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85725</xdr:rowOff>
    </xdr:from>
    <xdr:to>
      <xdr:col>3</xdr:col>
      <xdr:colOff>30816</xdr:colOff>
      <xdr:row>4</xdr:row>
      <xdr:rowOff>128307</xdr:rowOff>
    </xdr:to>
    <xdr:pic>
      <xdr:nvPicPr>
        <xdr:cNvPr id="2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285750"/>
          <a:ext cx="649941" cy="642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19</xdr:row>
      <xdr:rowOff>85725</xdr:rowOff>
    </xdr:from>
    <xdr:to>
      <xdr:col>3</xdr:col>
      <xdr:colOff>30816</xdr:colOff>
      <xdr:row>22</xdr:row>
      <xdr:rowOff>128309</xdr:rowOff>
    </xdr:to>
    <xdr:pic>
      <xdr:nvPicPr>
        <xdr:cNvPr id="3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381500"/>
          <a:ext cx="649941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39</xdr:row>
      <xdr:rowOff>85725</xdr:rowOff>
    </xdr:from>
    <xdr:to>
      <xdr:col>3</xdr:col>
      <xdr:colOff>30816</xdr:colOff>
      <xdr:row>42</xdr:row>
      <xdr:rowOff>128307</xdr:rowOff>
    </xdr:to>
    <xdr:pic>
      <xdr:nvPicPr>
        <xdr:cNvPr id="4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467225"/>
          <a:ext cx="649941" cy="61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85725</xdr:rowOff>
    </xdr:from>
    <xdr:to>
      <xdr:col>3</xdr:col>
      <xdr:colOff>30816</xdr:colOff>
      <xdr:row>4</xdr:row>
      <xdr:rowOff>128307</xdr:rowOff>
    </xdr:to>
    <xdr:pic>
      <xdr:nvPicPr>
        <xdr:cNvPr id="2" name="Picture 3" descr="http://www.gaedpyme.upct.es/logouniversidades/Universidad-del-Val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285750"/>
          <a:ext cx="649941" cy="642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302558</xdr:colOff>
      <xdr:row>20</xdr:row>
      <xdr:rowOff>156885</xdr:rowOff>
    </xdr:from>
    <xdr:to>
      <xdr:col>16</xdr:col>
      <xdr:colOff>156882</xdr:colOff>
      <xdr:row>38</xdr:row>
      <xdr:rowOff>100853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zoomScale="115" zoomScaleNormal="115" workbookViewId="0">
      <selection activeCell="H6" sqref="H6"/>
    </sheetView>
  </sheetViews>
  <sheetFormatPr baseColWidth="10" defaultColWidth="0" defaultRowHeight="15" zeroHeight="1" x14ac:dyDescent="0.25"/>
  <cols>
    <col min="1" max="1" width="4.5703125" customWidth="1"/>
    <col min="2" max="2" width="2.42578125" customWidth="1"/>
    <col min="3" max="3" width="14" customWidth="1"/>
    <col min="4" max="4" width="15" customWidth="1"/>
    <col min="5" max="5" width="23.28515625" customWidth="1"/>
    <col min="6" max="6" width="16.85546875" bestFit="1" customWidth="1"/>
    <col min="7" max="7" width="3.140625" customWidth="1"/>
    <col min="8" max="8" width="11.42578125" customWidth="1"/>
    <col min="9" max="16384" width="11.42578125" hidden="1"/>
  </cols>
  <sheetData>
    <row r="1" spans="2:7" ht="15.75" thickBot="1" x14ac:dyDescent="0.3"/>
    <row r="2" spans="2:7" ht="15.75" x14ac:dyDescent="0.25">
      <c r="B2" s="21"/>
      <c r="C2" s="22"/>
      <c r="D2" s="139" t="s">
        <v>5</v>
      </c>
      <c r="E2" s="139"/>
      <c r="F2" s="33"/>
      <c r="G2" s="23"/>
    </row>
    <row r="3" spans="2:7" ht="15.75" x14ac:dyDescent="0.25">
      <c r="B3" s="24"/>
      <c r="C3" s="25"/>
      <c r="D3" s="140"/>
      <c r="E3" s="140"/>
      <c r="F3" s="34"/>
      <c r="G3" s="26"/>
    </row>
    <row r="4" spans="2:7" ht="15.75" customHeight="1" x14ac:dyDescent="0.25">
      <c r="B4" s="24"/>
      <c r="C4" s="25"/>
      <c r="D4" s="140"/>
      <c r="E4" s="140"/>
      <c r="F4" s="34"/>
      <c r="G4" s="26"/>
    </row>
    <row r="5" spans="2:7" ht="11.25" customHeight="1" x14ac:dyDescent="0.25">
      <c r="B5" s="24"/>
      <c r="C5" s="25"/>
      <c r="D5" s="140"/>
      <c r="E5" s="140"/>
      <c r="F5" s="34"/>
      <c r="G5" s="26"/>
    </row>
    <row r="6" spans="2:7" ht="15.75" x14ac:dyDescent="0.25">
      <c r="B6" s="24"/>
      <c r="C6" s="141" t="s">
        <v>80</v>
      </c>
      <c r="D6" s="142"/>
      <c r="E6" s="142"/>
      <c r="F6" s="35"/>
      <c r="G6" s="26"/>
    </row>
    <row r="7" spans="2:7" ht="3.75" customHeight="1" x14ac:dyDescent="0.25">
      <c r="B7" s="24"/>
      <c r="C7" s="35"/>
      <c r="D7" s="35"/>
      <c r="E7" s="35"/>
      <c r="F7" s="35"/>
      <c r="G7" s="26"/>
    </row>
    <row r="8" spans="2:7" ht="15.75" customHeight="1" x14ac:dyDescent="0.25">
      <c r="B8" s="24"/>
      <c r="C8" s="143" t="s">
        <v>78</v>
      </c>
      <c r="D8" s="143"/>
      <c r="E8" s="143"/>
      <c r="F8" s="36"/>
      <c r="G8" s="26"/>
    </row>
    <row r="9" spans="2:7" x14ac:dyDescent="0.25">
      <c r="B9" s="24"/>
      <c r="C9" s="144" t="s">
        <v>79</v>
      </c>
      <c r="D9" s="144"/>
      <c r="E9" s="144"/>
      <c r="F9" s="37"/>
      <c r="G9" s="26"/>
    </row>
    <row r="10" spans="2:7" ht="15.75" customHeight="1" thickBot="1" x14ac:dyDescent="0.3">
      <c r="B10" s="24"/>
      <c r="C10" s="25"/>
      <c r="D10" s="25" t="s">
        <v>81</v>
      </c>
      <c r="E10" s="25"/>
      <c r="F10" s="25"/>
      <c r="G10" s="26"/>
    </row>
    <row r="11" spans="2:7" ht="15.75" thickBot="1" x14ac:dyDescent="0.3">
      <c r="B11" s="24"/>
      <c r="C11" s="63" t="s">
        <v>84</v>
      </c>
      <c r="D11" s="63" t="s">
        <v>19</v>
      </c>
      <c r="E11" s="63" t="s">
        <v>3</v>
      </c>
      <c r="F11" s="64" t="s">
        <v>20</v>
      </c>
      <c r="G11" s="26"/>
    </row>
    <row r="12" spans="2:7" ht="15" customHeight="1" x14ac:dyDescent="0.25">
      <c r="B12" s="24"/>
      <c r="C12" s="145" t="s">
        <v>83</v>
      </c>
      <c r="D12" s="155" t="s">
        <v>14</v>
      </c>
      <c r="E12" s="148" t="s">
        <v>10</v>
      </c>
      <c r="F12" s="135">
        <v>2</v>
      </c>
      <c r="G12" s="26"/>
    </row>
    <row r="13" spans="2:7" ht="15" customHeight="1" thickBot="1" x14ac:dyDescent="0.3">
      <c r="B13" s="24"/>
      <c r="C13" s="146"/>
      <c r="D13" s="156"/>
      <c r="E13" s="149"/>
      <c r="F13" s="137"/>
      <c r="G13" s="26"/>
    </row>
    <row r="14" spans="2:7" ht="15" customHeight="1" x14ac:dyDescent="0.25">
      <c r="B14" s="24"/>
      <c r="C14" s="146"/>
      <c r="D14" s="156"/>
      <c r="E14" s="150" t="s">
        <v>11</v>
      </c>
      <c r="F14" s="133">
        <v>5</v>
      </c>
      <c r="G14" s="26"/>
    </row>
    <row r="15" spans="2:7" ht="15" customHeight="1" thickBot="1" x14ac:dyDescent="0.3">
      <c r="B15" s="24"/>
      <c r="C15" s="146"/>
      <c r="D15" s="156"/>
      <c r="E15" s="151"/>
      <c r="F15" s="138"/>
      <c r="G15" s="26"/>
    </row>
    <row r="16" spans="2:7" x14ac:dyDescent="0.25">
      <c r="B16" s="24"/>
      <c r="C16" s="146"/>
      <c r="D16" s="156"/>
      <c r="E16" s="150" t="s">
        <v>12</v>
      </c>
      <c r="F16" s="133">
        <v>8</v>
      </c>
      <c r="G16" s="26"/>
    </row>
    <row r="17" spans="2:9" ht="22.5" customHeight="1" thickBot="1" x14ac:dyDescent="0.3">
      <c r="B17" s="24"/>
      <c r="C17" s="146"/>
      <c r="D17" s="156"/>
      <c r="E17" s="151"/>
      <c r="F17" s="138"/>
      <c r="G17" s="26"/>
    </row>
    <row r="18" spans="2:9" x14ac:dyDescent="0.25">
      <c r="B18" s="24"/>
      <c r="C18" s="146"/>
      <c r="D18" s="156"/>
      <c r="E18" s="152" t="s">
        <v>13</v>
      </c>
      <c r="F18" s="135">
        <v>3</v>
      </c>
      <c r="G18" s="26"/>
    </row>
    <row r="19" spans="2:9" ht="15.75" thickBot="1" x14ac:dyDescent="0.3">
      <c r="B19" s="24"/>
      <c r="C19" s="146"/>
      <c r="D19" s="156"/>
      <c r="E19" s="153"/>
      <c r="F19" s="136"/>
      <c r="G19" s="26"/>
    </row>
    <row r="20" spans="2:9" ht="15" customHeight="1" x14ac:dyDescent="0.25">
      <c r="B20" s="24"/>
      <c r="C20" s="146"/>
      <c r="D20" s="150" t="s">
        <v>18</v>
      </c>
      <c r="E20" s="148" t="s">
        <v>82</v>
      </c>
      <c r="F20" s="135">
        <v>1</v>
      </c>
      <c r="G20" s="26"/>
    </row>
    <row r="21" spans="2:9" ht="15.75" thickBot="1" x14ac:dyDescent="0.3">
      <c r="B21" s="24"/>
      <c r="C21" s="146"/>
      <c r="D21" s="151"/>
      <c r="E21" s="154"/>
      <c r="F21" s="136"/>
      <c r="G21" s="26"/>
    </row>
    <row r="22" spans="2:9" ht="15" customHeight="1" x14ac:dyDescent="0.25">
      <c r="B22" s="24"/>
      <c r="C22" s="146"/>
      <c r="D22" s="151"/>
      <c r="E22" s="152" t="s">
        <v>15</v>
      </c>
      <c r="F22" s="135">
        <v>4</v>
      </c>
      <c r="G22" s="26"/>
      <c r="I22" s="65"/>
    </row>
    <row r="23" spans="2:9" ht="15.75" thickBot="1" x14ac:dyDescent="0.3">
      <c r="B23" s="24"/>
      <c r="C23" s="146"/>
      <c r="D23" s="151"/>
      <c r="E23" s="153"/>
      <c r="F23" s="136"/>
      <c r="G23" s="26"/>
    </row>
    <row r="24" spans="2:9" ht="15" customHeight="1" x14ac:dyDescent="0.25">
      <c r="B24" s="24"/>
      <c r="C24" s="146"/>
      <c r="D24" s="151"/>
      <c r="E24" s="157" t="s">
        <v>16</v>
      </c>
      <c r="F24" s="133">
        <v>6</v>
      </c>
      <c r="G24" s="26"/>
    </row>
    <row r="25" spans="2:9" ht="15.75" thickBot="1" x14ac:dyDescent="0.3">
      <c r="B25" s="24"/>
      <c r="C25" s="146"/>
      <c r="D25" s="151"/>
      <c r="E25" s="158"/>
      <c r="F25" s="134"/>
      <c r="G25" s="26"/>
    </row>
    <row r="26" spans="2:9" ht="15" customHeight="1" x14ac:dyDescent="0.25">
      <c r="B26" s="24"/>
      <c r="C26" s="146"/>
      <c r="D26" s="151"/>
      <c r="E26" s="157" t="s">
        <v>17</v>
      </c>
      <c r="F26" s="133">
        <v>7</v>
      </c>
      <c r="G26" s="26"/>
    </row>
    <row r="27" spans="2:9" ht="15.75" thickBot="1" x14ac:dyDescent="0.3">
      <c r="B27" s="24"/>
      <c r="C27" s="147"/>
      <c r="D27" s="159"/>
      <c r="E27" s="158"/>
      <c r="F27" s="134"/>
      <c r="G27" s="26"/>
    </row>
    <row r="28" spans="2:9" ht="15.75" thickBot="1" x14ac:dyDescent="0.3">
      <c r="B28" s="28"/>
      <c r="C28" s="29"/>
      <c r="D28" s="29"/>
      <c r="E28" s="29"/>
      <c r="F28" s="29"/>
      <c r="G28" s="30"/>
    </row>
    <row r="29" spans="2:9" x14ac:dyDescent="0.25"/>
    <row r="30" spans="2:9" x14ac:dyDescent="0.25"/>
    <row r="31" spans="2:9" hidden="1" x14ac:dyDescent="0.25"/>
    <row r="32" spans="2:9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</sheetData>
  <mergeCells count="23">
    <mergeCell ref="D2:E5"/>
    <mergeCell ref="C6:E6"/>
    <mergeCell ref="C8:E8"/>
    <mergeCell ref="C9:E9"/>
    <mergeCell ref="C12:C27"/>
    <mergeCell ref="E12:E13"/>
    <mergeCell ref="E14:E15"/>
    <mergeCell ref="E16:E17"/>
    <mergeCell ref="E18:E19"/>
    <mergeCell ref="E20:E21"/>
    <mergeCell ref="D12:D19"/>
    <mergeCell ref="E22:E23"/>
    <mergeCell ref="E26:E27"/>
    <mergeCell ref="E24:E25"/>
    <mergeCell ref="D20:D27"/>
    <mergeCell ref="F26:F27"/>
    <mergeCell ref="F24:F25"/>
    <mergeCell ref="F22:F23"/>
    <mergeCell ref="F20:F21"/>
    <mergeCell ref="F12:F13"/>
    <mergeCell ref="F14:F15"/>
    <mergeCell ref="F16:F17"/>
    <mergeCell ref="F18:F1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zoomScale="70" zoomScaleNormal="70" workbookViewId="0">
      <selection activeCell="L20" sqref="L20"/>
    </sheetView>
  </sheetViews>
  <sheetFormatPr baseColWidth="10" defaultColWidth="0" defaultRowHeight="15" zeroHeight="1" x14ac:dyDescent="0.25"/>
  <cols>
    <col min="1" max="1" width="11.42578125" style="113" customWidth="1"/>
    <col min="2" max="6" width="11.140625" style="131" customWidth="1"/>
    <col min="7" max="14" width="11.42578125" style="113" customWidth="1"/>
    <col min="15" max="16384" width="11.42578125" style="113" hidden="1"/>
  </cols>
  <sheetData>
    <row r="1" spans="2:6" customFormat="1" x14ac:dyDescent="0.25">
      <c r="B1" s="48"/>
      <c r="C1" s="48"/>
      <c r="D1" s="48"/>
      <c r="E1" s="48"/>
      <c r="F1" s="48"/>
    </row>
    <row r="2" spans="2:6" customFormat="1" ht="15.75" thickBot="1" x14ac:dyDescent="0.3">
      <c r="B2" s="48"/>
      <c r="C2" s="48"/>
      <c r="D2" s="48"/>
      <c r="E2" s="48"/>
      <c r="F2" s="48"/>
    </row>
    <row r="3" spans="2:6" customFormat="1" ht="26.25" customHeight="1" thickBot="1" x14ac:dyDescent="0.3">
      <c r="B3" s="43" t="s">
        <v>24</v>
      </c>
      <c r="C3" s="44" t="s">
        <v>25</v>
      </c>
      <c r="D3" s="44" t="s">
        <v>26</v>
      </c>
      <c r="E3" s="44" t="s">
        <v>27</v>
      </c>
      <c r="F3" s="44" t="s">
        <v>28</v>
      </c>
    </row>
    <row r="4" spans="2:6" customFormat="1" ht="36" customHeight="1" x14ac:dyDescent="0.25">
      <c r="B4" s="160">
        <v>1</v>
      </c>
      <c r="C4" s="160" t="s">
        <v>29</v>
      </c>
      <c r="D4" s="160" t="s">
        <v>30</v>
      </c>
      <c r="E4" s="160" t="s">
        <v>49</v>
      </c>
      <c r="F4" s="160" t="s">
        <v>31</v>
      </c>
    </row>
    <row r="5" spans="2:6" customFormat="1" ht="36" customHeight="1" thickBot="1" x14ac:dyDescent="0.3">
      <c r="B5" s="161"/>
      <c r="C5" s="161"/>
      <c r="D5" s="161"/>
      <c r="E5" s="161"/>
      <c r="F5" s="161"/>
    </row>
    <row r="6" spans="2:6" customFormat="1" ht="36" customHeight="1" x14ac:dyDescent="0.25">
      <c r="B6" s="160">
        <v>3</v>
      </c>
      <c r="C6" s="160" t="s">
        <v>32</v>
      </c>
      <c r="D6" s="160" t="s">
        <v>33</v>
      </c>
      <c r="E6" s="160" t="s">
        <v>50</v>
      </c>
      <c r="F6" s="160" t="s">
        <v>34</v>
      </c>
    </row>
    <row r="7" spans="2:6" customFormat="1" ht="36" customHeight="1" thickBot="1" x14ac:dyDescent="0.3">
      <c r="B7" s="161"/>
      <c r="C7" s="161"/>
      <c r="D7" s="161"/>
      <c r="E7" s="161"/>
      <c r="F7" s="161"/>
    </row>
    <row r="8" spans="2:6" customFormat="1" ht="36" customHeight="1" x14ac:dyDescent="0.25">
      <c r="B8" s="160">
        <v>5</v>
      </c>
      <c r="C8" s="160" t="s">
        <v>35</v>
      </c>
      <c r="D8" s="160" t="s">
        <v>36</v>
      </c>
      <c r="E8" s="160" t="s">
        <v>51</v>
      </c>
      <c r="F8" s="160" t="s">
        <v>37</v>
      </c>
    </row>
    <row r="9" spans="2:6" customFormat="1" ht="36" customHeight="1" thickBot="1" x14ac:dyDescent="0.3">
      <c r="B9" s="161"/>
      <c r="C9" s="161"/>
      <c r="D9" s="161"/>
      <c r="E9" s="161"/>
      <c r="F9" s="161"/>
    </row>
    <row r="10" spans="2:6" customFormat="1" ht="36" customHeight="1" x14ac:dyDescent="0.25">
      <c r="B10" s="160">
        <v>7</v>
      </c>
      <c r="C10" s="160" t="s">
        <v>38</v>
      </c>
      <c r="D10" s="160" t="s">
        <v>39</v>
      </c>
      <c r="E10" s="160" t="s">
        <v>52</v>
      </c>
      <c r="F10" s="160" t="s">
        <v>40</v>
      </c>
    </row>
    <row r="11" spans="2:6" customFormat="1" ht="36" customHeight="1" thickBot="1" x14ac:dyDescent="0.3">
      <c r="B11" s="161"/>
      <c r="C11" s="161"/>
      <c r="D11" s="161"/>
      <c r="E11" s="161"/>
      <c r="F11" s="161"/>
    </row>
    <row r="12" spans="2:6" customFormat="1" ht="36" customHeight="1" x14ac:dyDescent="0.25">
      <c r="B12" s="160">
        <v>9</v>
      </c>
      <c r="C12" s="160" t="s">
        <v>41</v>
      </c>
      <c r="D12" s="160" t="s">
        <v>42</v>
      </c>
      <c r="E12" s="160" t="s">
        <v>53</v>
      </c>
      <c r="F12" s="160" t="s">
        <v>43</v>
      </c>
    </row>
    <row r="13" spans="2:6" customFormat="1" ht="36" customHeight="1" thickBot="1" x14ac:dyDescent="0.3">
      <c r="B13" s="161"/>
      <c r="C13" s="161"/>
      <c r="D13" s="161"/>
      <c r="E13" s="161"/>
      <c r="F13" s="161"/>
    </row>
    <row r="14" spans="2:6" customFormat="1" ht="36" customHeight="1" thickBot="1" x14ac:dyDescent="0.3">
      <c r="B14" s="46" t="s">
        <v>44</v>
      </c>
      <c r="C14" s="47" t="s">
        <v>45</v>
      </c>
      <c r="D14" s="47" t="s">
        <v>46</v>
      </c>
      <c r="E14" s="45" t="s">
        <v>47</v>
      </c>
      <c r="F14" s="45" t="s">
        <v>48</v>
      </c>
    </row>
    <row r="15" spans="2:6" customFormat="1" x14ac:dyDescent="0.25">
      <c r="B15" s="48"/>
      <c r="C15" s="48"/>
      <c r="D15" s="48"/>
      <c r="E15" s="48"/>
      <c r="F15" s="48"/>
    </row>
    <row r="16" spans="2:6" customFormat="1" x14ac:dyDescent="0.25">
      <c r="B16" s="118"/>
      <c r="C16" s="118"/>
      <c r="D16" s="48"/>
      <c r="E16" s="48"/>
      <c r="F16" s="48"/>
    </row>
    <row r="17" spans="1:5" x14ac:dyDescent="0.25"/>
    <row r="18" spans="1:5" ht="25.5" x14ac:dyDescent="0.25">
      <c r="A18" s="101"/>
      <c r="B18" s="119" t="s">
        <v>54</v>
      </c>
      <c r="C18" s="119" t="s">
        <v>54</v>
      </c>
      <c r="D18" s="118"/>
      <c r="E18" s="118"/>
    </row>
    <row r="19" spans="1:5" x14ac:dyDescent="0.25">
      <c r="A19" s="101"/>
      <c r="B19" s="120" t="s">
        <v>55</v>
      </c>
      <c r="C19" s="120">
        <v>5</v>
      </c>
      <c r="D19" s="118"/>
      <c r="E19" s="118"/>
    </row>
    <row r="20" spans="1:5" x14ac:dyDescent="0.25">
      <c r="A20" s="101"/>
      <c r="B20" s="120" t="s">
        <v>56</v>
      </c>
      <c r="C20" s="120">
        <v>5</v>
      </c>
      <c r="D20" s="118"/>
      <c r="E20" s="118"/>
    </row>
    <row r="21" spans="1:5" x14ac:dyDescent="0.25">
      <c r="A21" s="101"/>
      <c r="B21" s="120" t="s">
        <v>55</v>
      </c>
      <c r="C21" s="120">
        <v>6</v>
      </c>
      <c r="D21" s="118"/>
      <c r="E21" s="118"/>
    </row>
    <row r="22" spans="1:5" x14ac:dyDescent="0.25">
      <c r="A22" s="101"/>
      <c r="B22" s="120" t="s">
        <v>56</v>
      </c>
      <c r="C22" s="120">
        <v>4</v>
      </c>
      <c r="D22" s="118"/>
      <c r="E22" s="118"/>
    </row>
    <row r="23" spans="1:5" x14ac:dyDescent="0.25">
      <c r="A23" s="101"/>
      <c r="B23" s="120" t="s">
        <v>55</v>
      </c>
      <c r="C23" s="120">
        <v>7</v>
      </c>
      <c r="D23" s="118"/>
      <c r="E23" s="118"/>
    </row>
    <row r="24" spans="1:5" x14ac:dyDescent="0.25">
      <c r="A24" s="101"/>
      <c r="B24" s="120" t="s">
        <v>56</v>
      </c>
      <c r="C24" s="120">
        <v>3</v>
      </c>
      <c r="D24" s="118"/>
      <c r="E24" s="118"/>
    </row>
    <row r="25" spans="1:5" x14ac:dyDescent="0.25">
      <c r="A25" s="101"/>
      <c r="B25" s="120" t="s">
        <v>55</v>
      </c>
      <c r="C25" s="120">
        <v>8</v>
      </c>
      <c r="D25" s="118"/>
      <c r="E25" s="118"/>
    </row>
    <row r="26" spans="1:5" x14ac:dyDescent="0.25">
      <c r="A26" s="101"/>
      <c r="B26" s="120" t="s">
        <v>56</v>
      </c>
      <c r="C26" s="120">
        <v>2</v>
      </c>
      <c r="D26" s="118"/>
      <c r="E26" s="118"/>
    </row>
    <row r="27" spans="1:5" x14ac:dyDescent="0.25">
      <c r="A27" s="101"/>
      <c r="B27" s="120" t="s">
        <v>55</v>
      </c>
      <c r="C27" s="120">
        <v>9</v>
      </c>
      <c r="D27" s="118"/>
      <c r="E27" s="118"/>
    </row>
    <row r="28" spans="1:5" x14ac:dyDescent="0.25">
      <c r="A28" s="101"/>
      <c r="B28" s="120" t="s">
        <v>56</v>
      </c>
      <c r="C28" s="120">
        <v>1</v>
      </c>
      <c r="D28" s="118"/>
      <c r="E28" s="118"/>
    </row>
    <row r="29" spans="1:5" x14ac:dyDescent="0.25">
      <c r="A29" s="101"/>
      <c r="B29" s="121"/>
      <c r="C29" s="121"/>
      <c r="D29" s="118"/>
      <c r="E29" s="118"/>
    </row>
    <row r="30" spans="1:5" x14ac:dyDescent="0.25">
      <c r="B30" s="132"/>
      <c r="C30" s="132"/>
    </row>
    <row r="31" spans="1:5" x14ac:dyDescent="0.25"/>
    <row r="32" spans="1:5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</sheetData>
  <mergeCells count="25">
    <mergeCell ref="B4:B5"/>
    <mergeCell ref="C4:C5"/>
    <mergeCell ref="D4:D5"/>
    <mergeCell ref="E4:E5"/>
    <mergeCell ref="F4:F5"/>
    <mergeCell ref="B8:B9"/>
    <mergeCell ref="C8:C9"/>
    <mergeCell ref="D8:D9"/>
    <mergeCell ref="E8:E9"/>
    <mergeCell ref="F8:F9"/>
    <mergeCell ref="B6:B7"/>
    <mergeCell ref="C6:C7"/>
    <mergeCell ref="D6:D7"/>
    <mergeCell ref="E6:E7"/>
    <mergeCell ref="F6:F7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GridLines="0" topLeftCell="A46" zoomScale="85" zoomScaleNormal="85" workbookViewId="0">
      <selection activeCell="F50" sqref="F50"/>
    </sheetView>
  </sheetViews>
  <sheetFormatPr baseColWidth="10" defaultColWidth="0" defaultRowHeight="15" zeroHeight="1" x14ac:dyDescent="0.25"/>
  <cols>
    <col min="1" max="1" width="10.85546875" customWidth="1"/>
    <col min="2" max="2" width="3.140625" customWidth="1"/>
    <col min="3" max="3" width="10.28515625" customWidth="1"/>
    <col min="4" max="4" width="14.28515625" bestFit="1" customWidth="1"/>
    <col min="5" max="8" width="21.140625" customWidth="1"/>
    <col min="9" max="9" width="4.5703125" customWidth="1"/>
    <col min="10" max="10" width="11.42578125" customWidth="1"/>
    <col min="11" max="15" width="0" hidden="1" customWidth="1"/>
    <col min="16" max="16384" width="11.42578125" hidden="1"/>
  </cols>
  <sheetData>
    <row r="1" spans="2:9" ht="15.75" thickBot="1" x14ac:dyDescent="0.3"/>
    <row r="2" spans="2:9" ht="15.75" customHeight="1" x14ac:dyDescent="0.25">
      <c r="B2" s="21"/>
      <c r="C2" s="22"/>
      <c r="D2" s="139" t="s">
        <v>5</v>
      </c>
      <c r="E2" s="139"/>
      <c r="F2" s="139"/>
      <c r="G2" s="139"/>
      <c r="H2" s="139"/>
      <c r="I2" s="23"/>
    </row>
    <row r="3" spans="2:9" ht="15.75" customHeight="1" x14ac:dyDescent="0.25">
      <c r="B3" s="24"/>
      <c r="C3" s="25"/>
      <c r="D3" s="140"/>
      <c r="E3" s="140"/>
      <c r="F3" s="140"/>
      <c r="G3" s="140"/>
      <c r="H3" s="140"/>
      <c r="I3" s="26"/>
    </row>
    <row r="4" spans="2:9" ht="15.75" customHeight="1" x14ac:dyDescent="0.25">
      <c r="B4" s="24"/>
      <c r="C4" s="25"/>
      <c r="D4" s="140"/>
      <c r="E4" s="140"/>
      <c r="F4" s="140"/>
      <c r="G4" s="140"/>
      <c r="H4" s="140"/>
      <c r="I4" s="26"/>
    </row>
    <row r="5" spans="2:9" ht="16.5" customHeight="1" x14ac:dyDescent="0.25">
      <c r="B5" s="24"/>
      <c r="C5" s="25"/>
      <c r="D5" s="140"/>
      <c r="E5" s="140"/>
      <c r="F5" s="140"/>
      <c r="G5" s="140"/>
      <c r="H5" s="140"/>
      <c r="I5" s="26"/>
    </row>
    <row r="6" spans="2:9" ht="9" customHeight="1" x14ac:dyDescent="0.25">
      <c r="B6" s="24"/>
      <c r="C6" s="20"/>
      <c r="D6" s="27"/>
      <c r="E6" s="27"/>
      <c r="F6" s="27"/>
      <c r="G6" s="25"/>
      <c r="H6" s="25"/>
      <c r="I6" s="26"/>
    </row>
    <row r="7" spans="2:9" ht="15.75" x14ac:dyDescent="0.25">
      <c r="B7" s="24"/>
      <c r="C7" s="38" t="s">
        <v>21</v>
      </c>
      <c r="D7" s="38"/>
      <c r="E7" s="38"/>
      <c r="F7" s="38"/>
      <c r="G7" s="38"/>
      <c r="H7" s="25"/>
      <c r="I7" s="26"/>
    </row>
    <row r="8" spans="2:9" ht="8.25" customHeight="1" x14ac:dyDescent="0.25">
      <c r="B8" s="24"/>
      <c r="C8" s="35"/>
      <c r="D8" s="35"/>
      <c r="E8" s="35"/>
      <c r="F8" s="35"/>
      <c r="G8" s="25"/>
      <c r="H8" s="25"/>
      <c r="I8" s="26"/>
    </row>
    <row r="9" spans="2:9" ht="15.75" x14ac:dyDescent="0.25">
      <c r="B9" s="24"/>
      <c r="C9" s="143" t="s">
        <v>120</v>
      </c>
      <c r="D9" s="143"/>
      <c r="E9" s="143"/>
      <c r="F9" s="36"/>
      <c r="G9" s="25"/>
      <c r="H9" s="25"/>
      <c r="I9" s="26"/>
    </row>
    <row r="10" spans="2:9" ht="9" customHeight="1" x14ac:dyDescent="0.25">
      <c r="B10" s="24"/>
      <c r="C10" s="25"/>
      <c r="D10" s="25"/>
      <c r="E10" s="25"/>
      <c r="F10" s="25"/>
      <c r="G10" s="25"/>
      <c r="H10" s="25"/>
      <c r="I10" s="26"/>
    </row>
    <row r="11" spans="2:9" x14ac:dyDescent="0.25">
      <c r="B11" s="24"/>
      <c r="C11" s="39" t="s">
        <v>119</v>
      </c>
      <c r="D11" s="39"/>
      <c r="E11" s="39"/>
      <c r="F11" s="39"/>
      <c r="G11" s="39"/>
      <c r="H11" s="25"/>
      <c r="I11" s="26"/>
    </row>
    <row r="12" spans="2:9" ht="15.75" thickBot="1" x14ac:dyDescent="0.3">
      <c r="B12" s="24"/>
      <c r="C12" s="25"/>
      <c r="D12" s="25"/>
      <c r="E12" s="25"/>
      <c r="F12" s="25"/>
      <c r="G12" s="25"/>
      <c r="H12" s="25"/>
      <c r="I12" s="26"/>
    </row>
    <row r="13" spans="2:9" ht="31.5" customHeight="1" thickBot="1" x14ac:dyDescent="0.3">
      <c r="B13" s="24"/>
      <c r="C13" s="25"/>
      <c r="D13" s="25"/>
      <c r="E13" s="122" t="s">
        <v>67</v>
      </c>
      <c r="F13" s="122" t="s">
        <v>10</v>
      </c>
      <c r="G13" s="122" t="s">
        <v>13</v>
      </c>
      <c r="H13" s="122" t="s">
        <v>15</v>
      </c>
      <c r="I13" s="26"/>
    </row>
    <row r="14" spans="2:9" ht="31.5" customHeight="1" thickBot="1" x14ac:dyDescent="0.3">
      <c r="B14" s="24"/>
      <c r="C14" s="166" t="s">
        <v>67</v>
      </c>
      <c r="D14" s="167"/>
      <c r="E14" s="41" t="s">
        <v>91</v>
      </c>
      <c r="F14" s="123" t="s">
        <v>29</v>
      </c>
      <c r="G14" s="125" t="s">
        <v>121</v>
      </c>
      <c r="H14" s="125" t="s">
        <v>121</v>
      </c>
      <c r="I14" s="26"/>
    </row>
    <row r="15" spans="2:9" ht="31.5" customHeight="1" thickBot="1" x14ac:dyDescent="0.3">
      <c r="B15" s="24"/>
      <c r="C15" s="166" t="s">
        <v>10</v>
      </c>
      <c r="D15" s="167"/>
      <c r="E15" s="126" t="s">
        <v>125</v>
      </c>
      <c r="F15" s="42" t="s">
        <v>91</v>
      </c>
      <c r="G15" s="124" t="s">
        <v>121</v>
      </c>
      <c r="H15" s="124" t="s">
        <v>122</v>
      </c>
      <c r="I15" s="26"/>
    </row>
    <row r="16" spans="2:9" ht="31.5" customHeight="1" thickBot="1" x14ac:dyDescent="0.3">
      <c r="B16" s="24"/>
      <c r="C16" s="166" t="s">
        <v>13</v>
      </c>
      <c r="D16" s="167"/>
      <c r="E16" s="126" t="s">
        <v>32</v>
      </c>
      <c r="F16" s="124" t="s">
        <v>32</v>
      </c>
      <c r="G16" s="42" t="s">
        <v>91</v>
      </c>
      <c r="H16" s="124" t="s">
        <v>121</v>
      </c>
      <c r="I16" s="26"/>
    </row>
    <row r="17" spans="2:9" ht="31.5" customHeight="1" thickBot="1" x14ac:dyDescent="0.3">
      <c r="B17" s="24"/>
      <c r="C17" s="166" t="s">
        <v>15</v>
      </c>
      <c r="D17" s="167"/>
      <c r="E17" s="126" t="s">
        <v>32</v>
      </c>
      <c r="F17" s="124" t="s">
        <v>35</v>
      </c>
      <c r="G17" s="124" t="s">
        <v>32</v>
      </c>
      <c r="H17" s="42" t="s">
        <v>91</v>
      </c>
      <c r="I17" s="26"/>
    </row>
    <row r="18" spans="2:9" ht="18.75" customHeight="1" thickBot="1" x14ac:dyDescent="0.3">
      <c r="B18" s="28"/>
      <c r="C18" s="29"/>
      <c r="D18" s="29"/>
      <c r="E18" s="29"/>
      <c r="F18" s="29"/>
      <c r="G18" s="29"/>
      <c r="H18" s="29"/>
      <c r="I18" s="30"/>
    </row>
    <row r="19" spans="2:9" ht="18.75" customHeight="1" x14ac:dyDescent="0.25">
      <c r="B19" s="25"/>
      <c r="C19" s="25"/>
      <c r="D19" s="25"/>
      <c r="E19" s="25"/>
      <c r="F19" s="25"/>
      <c r="G19" s="25"/>
      <c r="H19" s="25"/>
      <c r="I19" s="25"/>
    </row>
    <row r="20" spans="2:9" ht="15.75" thickBot="1" x14ac:dyDescent="0.3"/>
    <row r="21" spans="2:9" ht="15.75" customHeight="1" x14ac:dyDescent="0.25">
      <c r="B21" s="21"/>
      <c r="C21" s="22"/>
      <c r="D21" s="139" t="s">
        <v>5</v>
      </c>
      <c r="E21" s="139"/>
      <c r="F21" s="139"/>
      <c r="G21" s="139"/>
      <c r="H21" s="164"/>
    </row>
    <row r="22" spans="2:9" ht="15.75" customHeight="1" x14ac:dyDescent="0.25">
      <c r="B22" s="24"/>
      <c r="C22" s="25"/>
      <c r="D22" s="140"/>
      <c r="E22" s="140"/>
      <c r="F22" s="140"/>
      <c r="G22" s="140"/>
      <c r="H22" s="165"/>
    </row>
    <row r="23" spans="2:9" ht="15.75" customHeight="1" x14ac:dyDescent="0.25">
      <c r="B23" s="24"/>
      <c r="C23" s="25"/>
      <c r="D23" s="140"/>
      <c r="E23" s="140"/>
      <c r="F23" s="140"/>
      <c r="G23" s="140"/>
      <c r="H23" s="165"/>
    </row>
    <row r="24" spans="2:9" ht="16.5" customHeight="1" x14ac:dyDescent="0.25">
      <c r="B24" s="24"/>
      <c r="C24" s="25"/>
      <c r="D24" s="140"/>
      <c r="E24" s="140"/>
      <c r="F24" s="140"/>
      <c r="G24" s="140"/>
      <c r="H24" s="165"/>
    </row>
    <row r="25" spans="2:9" ht="9" customHeight="1" x14ac:dyDescent="0.25">
      <c r="B25" s="24"/>
      <c r="C25" s="20"/>
      <c r="D25" s="27"/>
      <c r="E25" s="27"/>
      <c r="F25" s="27"/>
      <c r="G25" s="25"/>
      <c r="H25" s="26"/>
    </row>
    <row r="26" spans="2:9" ht="15.75" x14ac:dyDescent="0.25">
      <c r="B26" s="24"/>
      <c r="C26" s="38" t="s">
        <v>61</v>
      </c>
      <c r="D26" s="38"/>
      <c r="E26" s="38"/>
      <c r="F26" s="38"/>
      <c r="G26" s="38"/>
      <c r="H26" s="26"/>
    </row>
    <row r="27" spans="2:9" ht="8.25" customHeight="1" x14ac:dyDescent="0.25">
      <c r="B27" s="24"/>
      <c r="C27" s="105"/>
      <c r="D27" s="105"/>
      <c r="E27" s="105"/>
      <c r="F27" s="105"/>
      <c r="G27" s="25"/>
      <c r="H27" s="26"/>
    </row>
    <row r="28" spans="2:9" ht="15.75" x14ac:dyDescent="0.25">
      <c r="B28" s="24"/>
      <c r="C28" s="143" t="s">
        <v>120</v>
      </c>
      <c r="D28" s="143"/>
      <c r="E28" s="143"/>
      <c r="F28" s="106"/>
      <c r="G28" s="25"/>
      <c r="H28" s="26"/>
    </row>
    <row r="29" spans="2:9" ht="9" customHeight="1" x14ac:dyDescent="0.25">
      <c r="B29" s="24"/>
      <c r="C29" s="25"/>
      <c r="D29" s="25"/>
      <c r="E29" s="25"/>
      <c r="F29" s="25"/>
      <c r="G29" s="25"/>
      <c r="H29" s="26"/>
    </row>
    <row r="30" spans="2:9" x14ac:dyDescent="0.25">
      <c r="B30" s="24"/>
      <c r="C30" s="39" t="s">
        <v>119</v>
      </c>
      <c r="D30" s="39"/>
      <c r="E30" s="39"/>
      <c r="F30" s="39"/>
      <c r="G30" s="39"/>
      <c r="H30" s="26"/>
    </row>
    <row r="31" spans="2:9" ht="15.75" thickBot="1" x14ac:dyDescent="0.3">
      <c r="B31" s="24"/>
      <c r="C31" s="25"/>
      <c r="D31" s="25"/>
      <c r="E31" s="25"/>
      <c r="F31" s="25"/>
      <c r="G31" s="25"/>
      <c r="H31" s="26"/>
    </row>
    <row r="32" spans="2:9" ht="31.5" customHeight="1" thickBot="1" x14ac:dyDescent="0.3">
      <c r="B32" s="24"/>
      <c r="C32" s="25"/>
      <c r="D32" s="25"/>
      <c r="E32" s="127"/>
      <c r="F32" s="128" t="s">
        <v>58</v>
      </c>
      <c r="G32" s="128" t="s">
        <v>59</v>
      </c>
      <c r="H32" s="26"/>
    </row>
    <row r="33" spans="2:9" ht="31.5" customHeight="1" thickBot="1" x14ac:dyDescent="0.3">
      <c r="B33" s="24"/>
      <c r="C33" s="25"/>
      <c r="D33" s="25"/>
      <c r="E33" s="128" t="s">
        <v>58</v>
      </c>
      <c r="F33" s="41" t="s">
        <v>91</v>
      </c>
      <c r="G33" s="125" t="s">
        <v>29</v>
      </c>
      <c r="H33" s="26"/>
    </row>
    <row r="34" spans="2:9" ht="31.5" customHeight="1" thickBot="1" x14ac:dyDescent="0.3">
      <c r="B34" s="24"/>
      <c r="C34" s="25"/>
      <c r="D34" s="25"/>
      <c r="E34" s="128" t="s">
        <v>59</v>
      </c>
      <c r="F34" s="126" t="s">
        <v>125</v>
      </c>
      <c r="G34" s="42" t="s">
        <v>91</v>
      </c>
      <c r="H34" s="26"/>
    </row>
    <row r="35" spans="2:9" ht="31.5" customHeight="1" thickBot="1" x14ac:dyDescent="0.3">
      <c r="B35" s="24"/>
      <c r="C35" s="25"/>
      <c r="D35" s="25"/>
      <c r="E35" s="105"/>
      <c r="F35" s="127"/>
      <c r="G35" s="127"/>
      <c r="H35" s="26"/>
    </row>
    <row r="36" spans="2:9" ht="31.5" customHeight="1" thickBot="1" x14ac:dyDescent="0.3">
      <c r="B36" s="24"/>
      <c r="C36" s="25"/>
      <c r="D36" s="25"/>
      <c r="E36" s="105"/>
      <c r="F36" s="128" t="s">
        <v>2</v>
      </c>
      <c r="G36" s="128" t="s">
        <v>60</v>
      </c>
      <c r="H36" s="26"/>
    </row>
    <row r="37" spans="2:9" ht="31.5" customHeight="1" thickBot="1" x14ac:dyDescent="0.3">
      <c r="B37" s="24"/>
      <c r="C37" s="25"/>
      <c r="D37" s="25"/>
      <c r="E37" s="128" t="s">
        <v>2</v>
      </c>
      <c r="F37" s="41" t="s">
        <v>91</v>
      </c>
      <c r="G37" s="125" t="s">
        <v>121</v>
      </c>
      <c r="H37" s="26"/>
    </row>
    <row r="38" spans="2:9" ht="31.5" customHeight="1" thickBot="1" x14ac:dyDescent="0.3">
      <c r="B38" s="24"/>
      <c r="C38" s="25"/>
      <c r="D38" s="25"/>
      <c r="E38" s="128" t="s">
        <v>60</v>
      </c>
      <c r="F38" s="126" t="s">
        <v>32</v>
      </c>
      <c r="G38" s="42" t="s">
        <v>91</v>
      </c>
      <c r="H38" s="26"/>
    </row>
    <row r="39" spans="2:9" ht="15.75" thickBot="1" x14ac:dyDescent="0.3">
      <c r="B39" s="28"/>
      <c r="C39" s="29"/>
      <c r="D39" s="29"/>
      <c r="E39" s="29"/>
      <c r="F39" s="29"/>
      <c r="G39" s="29"/>
      <c r="H39" s="30"/>
    </row>
    <row r="40" spans="2:9" x14ac:dyDescent="0.25">
      <c r="B40" s="25"/>
      <c r="C40" s="25"/>
      <c r="D40" s="25"/>
      <c r="E40" s="25"/>
      <c r="F40" s="25"/>
      <c r="G40" s="25"/>
      <c r="H40" s="25"/>
    </row>
    <row r="41" spans="2:9" ht="15.75" thickBot="1" x14ac:dyDescent="0.3"/>
    <row r="42" spans="2:9" x14ac:dyDescent="0.25">
      <c r="B42" s="21"/>
      <c r="C42" s="22"/>
      <c r="D42" s="139" t="s">
        <v>5</v>
      </c>
      <c r="E42" s="139"/>
      <c r="F42" s="139"/>
      <c r="G42" s="139"/>
      <c r="H42" s="139"/>
      <c r="I42" s="23"/>
    </row>
    <row r="43" spans="2:9" x14ac:dyDescent="0.25">
      <c r="B43" s="24"/>
      <c r="C43" s="25"/>
      <c r="D43" s="140"/>
      <c r="E43" s="140"/>
      <c r="F43" s="140"/>
      <c r="G43" s="140"/>
      <c r="H43" s="140"/>
      <c r="I43" s="26"/>
    </row>
    <row r="44" spans="2:9" x14ac:dyDescent="0.25">
      <c r="B44" s="24"/>
      <c r="C44" s="25"/>
      <c r="D44" s="140"/>
      <c r="E44" s="140"/>
      <c r="F44" s="140"/>
      <c r="G44" s="140"/>
      <c r="H44" s="140"/>
      <c r="I44" s="26"/>
    </row>
    <row r="45" spans="2:9" x14ac:dyDescent="0.25">
      <c r="B45" s="24"/>
      <c r="C45" s="25"/>
      <c r="D45" s="140"/>
      <c r="E45" s="140"/>
      <c r="F45" s="140"/>
      <c r="G45" s="140"/>
      <c r="H45" s="140"/>
      <c r="I45" s="26"/>
    </row>
    <row r="46" spans="2:9" x14ac:dyDescent="0.25">
      <c r="B46" s="24"/>
      <c r="C46" s="20"/>
      <c r="D46" s="27"/>
      <c r="E46" s="27"/>
      <c r="F46" s="27"/>
      <c r="G46" s="25"/>
      <c r="H46" s="25"/>
      <c r="I46" s="26"/>
    </row>
    <row r="47" spans="2:9" ht="15.75" x14ac:dyDescent="0.25">
      <c r="B47" s="24"/>
      <c r="C47" s="38" t="s">
        <v>134</v>
      </c>
      <c r="D47" s="38"/>
      <c r="E47" s="38"/>
      <c r="F47" s="38"/>
      <c r="G47" s="38"/>
      <c r="H47" s="25"/>
      <c r="I47" s="26"/>
    </row>
    <row r="48" spans="2:9" ht="15.75" x14ac:dyDescent="0.25">
      <c r="B48" s="24"/>
      <c r="C48" s="105"/>
      <c r="D48" s="105"/>
      <c r="E48" s="105"/>
      <c r="F48" s="105"/>
      <c r="G48" s="25"/>
      <c r="H48" s="25"/>
      <c r="I48" s="26"/>
    </row>
    <row r="49" spans="2:9" ht="15.75" x14ac:dyDescent="0.25">
      <c r="B49" s="24"/>
      <c r="C49" s="143" t="s">
        <v>120</v>
      </c>
      <c r="D49" s="143"/>
      <c r="E49" s="143"/>
      <c r="F49" s="106"/>
      <c r="G49" s="25"/>
      <c r="H49" s="25"/>
      <c r="I49" s="26"/>
    </row>
    <row r="50" spans="2:9" x14ac:dyDescent="0.25">
      <c r="B50" s="24"/>
      <c r="C50" s="25"/>
      <c r="D50" s="25"/>
      <c r="E50" s="25"/>
      <c r="F50" s="25"/>
      <c r="G50" s="25"/>
      <c r="H50" s="25"/>
      <c r="I50" s="26"/>
    </row>
    <row r="51" spans="2:9" x14ac:dyDescent="0.25">
      <c r="B51" s="24"/>
      <c r="C51" s="39" t="s">
        <v>119</v>
      </c>
      <c r="D51" s="39"/>
      <c r="E51" s="39"/>
      <c r="F51" s="39"/>
      <c r="G51" s="39"/>
      <c r="H51" s="25"/>
      <c r="I51" s="26"/>
    </row>
    <row r="52" spans="2:9" ht="15.75" thickBot="1" x14ac:dyDescent="0.3">
      <c r="B52" s="24"/>
      <c r="C52" s="25"/>
      <c r="D52" s="25"/>
      <c r="E52" s="25"/>
      <c r="F52" s="25"/>
      <c r="G52" s="25"/>
      <c r="H52" s="25"/>
      <c r="I52" s="26"/>
    </row>
    <row r="53" spans="2:9" ht="30.75" thickBot="1" x14ac:dyDescent="0.3">
      <c r="B53" s="24"/>
      <c r="C53" s="168" t="s">
        <v>126</v>
      </c>
      <c r="D53" s="169"/>
      <c r="E53" s="49" t="s">
        <v>65</v>
      </c>
      <c r="F53" s="49" t="s">
        <v>63</v>
      </c>
      <c r="G53" s="49" t="s">
        <v>64</v>
      </c>
      <c r="H53" s="49" t="s">
        <v>66</v>
      </c>
      <c r="I53" s="26"/>
    </row>
    <row r="54" spans="2:9" ht="15.75" thickBot="1" x14ac:dyDescent="0.3">
      <c r="B54" s="24"/>
      <c r="C54" s="162" t="s">
        <v>65</v>
      </c>
      <c r="D54" s="163"/>
      <c r="E54" s="41" t="s">
        <v>91</v>
      </c>
      <c r="F54" s="125" t="s">
        <v>121</v>
      </c>
      <c r="G54" s="125" t="s">
        <v>29</v>
      </c>
      <c r="H54" s="125" t="s">
        <v>29</v>
      </c>
      <c r="I54" s="26"/>
    </row>
    <row r="55" spans="2:9" ht="15.75" thickBot="1" x14ac:dyDescent="0.3">
      <c r="B55" s="24"/>
      <c r="C55" s="162" t="s">
        <v>63</v>
      </c>
      <c r="D55" s="163"/>
      <c r="E55" s="126" t="s">
        <v>32</v>
      </c>
      <c r="F55" s="42" t="s">
        <v>91</v>
      </c>
      <c r="G55" s="124" t="s">
        <v>32</v>
      </c>
      <c r="H55" s="124" t="s">
        <v>35</v>
      </c>
      <c r="I55" s="26"/>
    </row>
    <row r="56" spans="2:9" ht="15.75" thickBot="1" x14ac:dyDescent="0.3">
      <c r="B56" s="24"/>
      <c r="C56" s="162" t="s">
        <v>64</v>
      </c>
      <c r="D56" s="163"/>
      <c r="E56" s="126" t="s">
        <v>125</v>
      </c>
      <c r="F56" s="124" t="s">
        <v>121</v>
      </c>
      <c r="G56" s="42" t="s">
        <v>91</v>
      </c>
      <c r="H56" s="124" t="s">
        <v>29</v>
      </c>
      <c r="I56" s="26"/>
    </row>
    <row r="57" spans="2:9" ht="15.75" thickBot="1" x14ac:dyDescent="0.3">
      <c r="B57" s="24"/>
      <c r="C57" s="162" t="s">
        <v>66</v>
      </c>
      <c r="D57" s="163"/>
      <c r="E57" s="126" t="s">
        <v>125</v>
      </c>
      <c r="F57" s="124" t="s">
        <v>122</v>
      </c>
      <c r="G57" s="124" t="s">
        <v>125</v>
      </c>
      <c r="H57" s="42" t="s">
        <v>91</v>
      </c>
      <c r="I57" s="26"/>
    </row>
    <row r="58" spans="2:9" x14ac:dyDescent="0.25">
      <c r="B58" s="24"/>
      <c r="C58" s="25"/>
      <c r="D58" s="25"/>
      <c r="E58" s="25"/>
      <c r="F58" s="25"/>
      <c r="G58" s="25"/>
      <c r="H58" s="25"/>
      <c r="I58" s="26"/>
    </row>
    <row r="59" spans="2:9" ht="15.75" thickBot="1" x14ac:dyDescent="0.3">
      <c r="B59" s="24"/>
      <c r="C59" s="25"/>
      <c r="D59" s="25"/>
      <c r="E59" s="25"/>
      <c r="F59" s="25"/>
      <c r="G59" s="25"/>
      <c r="H59" s="25"/>
      <c r="I59" s="26"/>
    </row>
    <row r="60" spans="2:9" ht="30.75" thickBot="1" x14ac:dyDescent="0.3">
      <c r="B60" s="24"/>
      <c r="C60" s="168" t="s">
        <v>127</v>
      </c>
      <c r="D60" s="169"/>
      <c r="E60" s="49" t="s">
        <v>65</v>
      </c>
      <c r="F60" s="49" t="s">
        <v>63</v>
      </c>
      <c r="G60" s="49" t="s">
        <v>64</v>
      </c>
      <c r="H60" s="49" t="s">
        <v>66</v>
      </c>
      <c r="I60" s="26"/>
    </row>
    <row r="61" spans="2:9" ht="15.75" thickBot="1" x14ac:dyDescent="0.3">
      <c r="B61" s="24"/>
      <c r="C61" s="162" t="s">
        <v>65</v>
      </c>
      <c r="D61" s="163"/>
      <c r="E61" s="41" t="s">
        <v>91</v>
      </c>
      <c r="F61" s="125" t="s">
        <v>121</v>
      </c>
      <c r="G61" s="125" t="s">
        <v>29</v>
      </c>
      <c r="H61" s="125" t="s">
        <v>121</v>
      </c>
      <c r="I61" s="26"/>
    </row>
    <row r="62" spans="2:9" ht="15.75" thickBot="1" x14ac:dyDescent="0.3">
      <c r="B62" s="24"/>
      <c r="C62" s="162" t="s">
        <v>63</v>
      </c>
      <c r="D62" s="163"/>
      <c r="E62" s="126" t="s">
        <v>32</v>
      </c>
      <c r="F62" s="42" t="s">
        <v>91</v>
      </c>
      <c r="G62" s="124" t="s">
        <v>32</v>
      </c>
      <c r="H62" s="124" t="s">
        <v>29</v>
      </c>
      <c r="I62" s="26"/>
    </row>
    <row r="63" spans="2:9" ht="15.75" thickBot="1" x14ac:dyDescent="0.3">
      <c r="B63" s="24"/>
      <c r="C63" s="162" t="s">
        <v>64</v>
      </c>
      <c r="D63" s="163"/>
      <c r="E63" s="126" t="s">
        <v>125</v>
      </c>
      <c r="F63" s="124" t="s">
        <v>121</v>
      </c>
      <c r="G63" s="42" t="s">
        <v>91</v>
      </c>
      <c r="H63" s="124" t="s">
        <v>32</v>
      </c>
      <c r="I63" s="26"/>
    </row>
    <row r="64" spans="2:9" ht="15.75" thickBot="1" x14ac:dyDescent="0.3">
      <c r="B64" s="24"/>
      <c r="C64" s="162" t="s">
        <v>66</v>
      </c>
      <c r="D64" s="163"/>
      <c r="E64" s="126" t="s">
        <v>32</v>
      </c>
      <c r="F64" s="124" t="s">
        <v>125</v>
      </c>
      <c r="G64" s="124" t="s">
        <v>121</v>
      </c>
      <c r="H64" s="42" t="s">
        <v>91</v>
      </c>
      <c r="I64" s="26"/>
    </row>
    <row r="65" spans="2:9" x14ac:dyDescent="0.25">
      <c r="B65" s="24"/>
      <c r="C65" s="25"/>
      <c r="D65" s="25"/>
      <c r="E65" s="25"/>
      <c r="F65" s="25"/>
      <c r="G65" s="25"/>
      <c r="H65" s="25"/>
      <c r="I65" s="26"/>
    </row>
    <row r="66" spans="2:9" ht="15.75" thickBot="1" x14ac:dyDescent="0.3">
      <c r="B66" s="24"/>
      <c r="C66" s="25"/>
      <c r="D66" s="25"/>
      <c r="E66" s="25"/>
      <c r="F66" s="25"/>
      <c r="G66" s="25"/>
      <c r="H66" s="25"/>
      <c r="I66" s="26"/>
    </row>
    <row r="67" spans="2:9" ht="30.75" thickBot="1" x14ac:dyDescent="0.3">
      <c r="B67" s="24"/>
      <c r="C67" s="168" t="s">
        <v>128</v>
      </c>
      <c r="D67" s="169"/>
      <c r="E67" s="49" t="s">
        <v>65</v>
      </c>
      <c r="F67" s="49" t="s">
        <v>63</v>
      </c>
      <c r="G67" s="49" t="s">
        <v>64</v>
      </c>
      <c r="H67" s="49" t="s">
        <v>66</v>
      </c>
      <c r="I67" s="26"/>
    </row>
    <row r="68" spans="2:9" ht="15.75" thickBot="1" x14ac:dyDescent="0.3">
      <c r="B68" s="24"/>
      <c r="C68" s="162" t="s">
        <v>65</v>
      </c>
      <c r="D68" s="163"/>
      <c r="E68" s="41" t="s">
        <v>91</v>
      </c>
      <c r="F68" s="125" t="s">
        <v>122</v>
      </c>
      <c r="G68" s="125" t="s">
        <v>29</v>
      </c>
      <c r="H68" s="125" t="s">
        <v>121</v>
      </c>
      <c r="I68" s="26"/>
    </row>
    <row r="69" spans="2:9" ht="15.75" thickBot="1" x14ac:dyDescent="0.3">
      <c r="B69" s="24"/>
      <c r="C69" s="162" t="s">
        <v>63</v>
      </c>
      <c r="D69" s="163"/>
      <c r="E69" s="126" t="s">
        <v>35</v>
      </c>
      <c r="F69" s="42" t="s">
        <v>91</v>
      </c>
      <c r="G69" s="124" t="s">
        <v>35</v>
      </c>
      <c r="H69" s="124" t="s">
        <v>32</v>
      </c>
      <c r="I69" s="26"/>
    </row>
    <row r="70" spans="2:9" ht="15.75" thickBot="1" x14ac:dyDescent="0.3">
      <c r="B70" s="24"/>
      <c r="C70" s="162" t="s">
        <v>64</v>
      </c>
      <c r="D70" s="163"/>
      <c r="E70" s="126" t="s">
        <v>29</v>
      </c>
      <c r="F70" s="124" t="s">
        <v>122</v>
      </c>
      <c r="G70" s="42" t="s">
        <v>91</v>
      </c>
      <c r="H70" s="124" t="s">
        <v>121</v>
      </c>
      <c r="I70" s="26"/>
    </row>
    <row r="71" spans="2:9" ht="15.75" thickBot="1" x14ac:dyDescent="0.3">
      <c r="B71" s="24"/>
      <c r="C71" s="162" t="s">
        <v>66</v>
      </c>
      <c r="D71" s="163"/>
      <c r="E71" s="126" t="s">
        <v>32</v>
      </c>
      <c r="F71" s="124" t="s">
        <v>121</v>
      </c>
      <c r="G71" s="124" t="s">
        <v>32</v>
      </c>
      <c r="H71" s="42" t="s">
        <v>91</v>
      </c>
      <c r="I71" s="26"/>
    </row>
    <row r="72" spans="2:9" x14ac:dyDescent="0.25">
      <c r="B72" s="24"/>
      <c r="C72" s="25"/>
      <c r="D72" s="25"/>
      <c r="E72" s="25"/>
      <c r="F72" s="25"/>
      <c r="G72" s="25"/>
      <c r="H72" s="25"/>
      <c r="I72" s="26"/>
    </row>
    <row r="73" spans="2:9" ht="15.75" thickBot="1" x14ac:dyDescent="0.3">
      <c r="B73" s="24"/>
      <c r="C73" s="25"/>
      <c r="D73" s="25"/>
      <c r="E73" s="25"/>
      <c r="F73" s="25"/>
      <c r="G73" s="25"/>
      <c r="H73" s="25"/>
      <c r="I73" s="26"/>
    </row>
    <row r="74" spans="2:9" ht="30.75" thickBot="1" x14ac:dyDescent="0.3">
      <c r="B74" s="24"/>
      <c r="C74" s="168" t="s">
        <v>129</v>
      </c>
      <c r="D74" s="169"/>
      <c r="E74" s="49" t="s">
        <v>65</v>
      </c>
      <c r="F74" s="49" t="s">
        <v>63</v>
      </c>
      <c r="G74" s="49" t="s">
        <v>64</v>
      </c>
      <c r="H74" s="49" t="s">
        <v>66</v>
      </c>
      <c r="I74" s="26"/>
    </row>
    <row r="75" spans="2:9" ht="15.75" thickBot="1" x14ac:dyDescent="0.3">
      <c r="B75" s="24"/>
      <c r="C75" s="162" t="s">
        <v>65</v>
      </c>
      <c r="D75" s="163"/>
      <c r="E75" s="41" t="s">
        <v>91</v>
      </c>
      <c r="F75" s="125" t="s">
        <v>121</v>
      </c>
      <c r="G75" s="125" t="s">
        <v>29</v>
      </c>
      <c r="H75" s="125" t="s">
        <v>29</v>
      </c>
      <c r="I75" s="26"/>
    </row>
    <row r="76" spans="2:9" ht="15.75" thickBot="1" x14ac:dyDescent="0.3">
      <c r="B76" s="24"/>
      <c r="C76" s="162" t="s">
        <v>63</v>
      </c>
      <c r="D76" s="163"/>
      <c r="E76" s="126" t="s">
        <v>32</v>
      </c>
      <c r="F76" s="42" t="s">
        <v>91</v>
      </c>
      <c r="G76" s="124" t="s">
        <v>32</v>
      </c>
      <c r="H76" s="124" t="s">
        <v>29</v>
      </c>
      <c r="I76" s="26"/>
    </row>
    <row r="77" spans="2:9" ht="15.75" thickBot="1" x14ac:dyDescent="0.3">
      <c r="B77" s="24"/>
      <c r="C77" s="162" t="s">
        <v>64</v>
      </c>
      <c r="D77" s="163"/>
      <c r="E77" s="126" t="s">
        <v>125</v>
      </c>
      <c r="F77" s="124" t="s">
        <v>121</v>
      </c>
      <c r="G77" s="42" t="s">
        <v>91</v>
      </c>
      <c r="H77" s="124" t="s">
        <v>121</v>
      </c>
      <c r="I77" s="26"/>
    </row>
    <row r="78" spans="2:9" ht="15.75" thickBot="1" x14ac:dyDescent="0.3">
      <c r="B78" s="24"/>
      <c r="C78" s="162" t="s">
        <v>66</v>
      </c>
      <c r="D78" s="163"/>
      <c r="E78" s="126" t="s">
        <v>125</v>
      </c>
      <c r="F78" s="124" t="s">
        <v>125</v>
      </c>
      <c r="G78" s="124" t="s">
        <v>32</v>
      </c>
      <c r="H78" s="42" t="s">
        <v>91</v>
      </c>
      <c r="I78" s="26"/>
    </row>
    <row r="79" spans="2:9" x14ac:dyDescent="0.25">
      <c r="B79" s="24"/>
      <c r="C79" s="129"/>
      <c r="D79" s="129"/>
      <c r="E79" s="130"/>
      <c r="F79" s="130"/>
      <c r="G79" s="130"/>
      <c r="H79" s="130"/>
      <c r="I79" s="26"/>
    </row>
    <row r="80" spans="2:9" ht="15.75" thickBot="1" x14ac:dyDescent="0.3">
      <c r="B80" s="24"/>
      <c r="C80" s="25"/>
      <c r="D80" s="25"/>
      <c r="E80" s="25"/>
      <c r="F80" s="25"/>
      <c r="G80" s="25"/>
      <c r="H80" s="25"/>
      <c r="I80" s="26"/>
    </row>
    <row r="81" spans="2:9" ht="30.75" thickBot="1" x14ac:dyDescent="0.3">
      <c r="B81" s="24"/>
      <c r="C81" s="168" t="s">
        <v>130</v>
      </c>
      <c r="D81" s="169"/>
      <c r="E81" s="49" t="s">
        <v>65</v>
      </c>
      <c r="F81" s="49" t="s">
        <v>63</v>
      </c>
      <c r="G81" s="49" t="s">
        <v>64</v>
      </c>
      <c r="H81" s="49" t="s">
        <v>66</v>
      </c>
      <c r="I81" s="26"/>
    </row>
    <row r="82" spans="2:9" ht="15.75" thickBot="1" x14ac:dyDescent="0.3">
      <c r="B82" s="24"/>
      <c r="C82" s="162" t="s">
        <v>65</v>
      </c>
      <c r="D82" s="163"/>
      <c r="E82" s="41" t="s">
        <v>91</v>
      </c>
      <c r="F82" s="125" t="s">
        <v>122</v>
      </c>
      <c r="G82" s="125" t="s">
        <v>29</v>
      </c>
      <c r="H82" s="125" t="s">
        <v>121</v>
      </c>
      <c r="I82" s="26"/>
    </row>
    <row r="83" spans="2:9" ht="15.75" thickBot="1" x14ac:dyDescent="0.3">
      <c r="B83" s="24"/>
      <c r="C83" s="162" t="s">
        <v>63</v>
      </c>
      <c r="D83" s="163"/>
      <c r="E83" s="126" t="s">
        <v>35</v>
      </c>
      <c r="F83" s="42" t="s">
        <v>91</v>
      </c>
      <c r="G83" s="124" t="s">
        <v>35</v>
      </c>
      <c r="H83" s="124" t="s">
        <v>32</v>
      </c>
      <c r="I83" s="26"/>
    </row>
    <row r="84" spans="2:9" ht="15.75" thickBot="1" x14ac:dyDescent="0.3">
      <c r="B84" s="24"/>
      <c r="C84" s="162" t="s">
        <v>64</v>
      </c>
      <c r="D84" s="163"/>
      <c r="E84" s="126" t="s">
        <v>125</v>
      </c>
      <c r="F84" s="124" t="s">
        <v>122</v>
      </c>
      <c r="G84" s="42" t="s">
        <v>91</v>
      </c>
      <c r="H84" s="124" t="s">
        <v>29</v>
      </c>
      <c r="I84" s="26"/>
    </row>
    <row r="85" spans="2:9" ht="15.75" thickBot="1" x14ac:dyDescent="0.3">
      <c r="B85" s="24"/>
      <c r="C85" s="162" t="s">
        <v>66</v>
      </c>
      <c r="D85" s="163"/>
      <c r="E85" s="126" t="s">
        <v>32</v>
      </c>
      <c r="F85" s="124" t="s">
        <v>121</v>
      </c>
      <c r="G85" s="124" t="s">
        <v>125</v>
      </c>
      <c r="H85" s="42" t="s">
        <v>91</v>
      </c>
      <c r="I85" s="26"/>
    </row>
    <row r="86" spans="2:9" x14ac:dyDescent="0.25">
      <c r="B86" s="24"/>
      <c r="C86" s="25"/>
      <c r="D86" s="25"/>
      <c r="E86" s="25"/>
      <c r="F86" s="25"/>
      <c r="G86" s="25"/>
      <c r="H86" s="25"/>
      <c r="I86" s="26"/>
    </row>
    <row r="87" spans="2:9" ht="15.75" thickBot="1" x14ac:dyDescent="0.3">
      <c r="B87" s="24"/>
      <c r="C87" s="25"/>
      <c r="D87" s="25"/>
      <c r="E87" s="25"/>
      <c r="F87" s="25"/>
      <c r="G87" s="25"/>
      <c r="H87" s="25"/>
      <c r="I87" s="26"/>
    </row>
    <row r="88" spans="2:9" ht="30.75" thickBot="1" x14ac:dyDescent="0.3">
      <c r="B88" s="24"/>
      <c r="C88" s="170" t="s">
        <v>131</v>
      </c>
      <c r="D88" s="171"/>
      <c r="E88" s="49" t="s">
        <v>65</v>
      </c>
      <c r="F88" s="49" t="s">
        <v>63</v>
      </c>
      <c r="G88" s="49" t="s">
        <v>64</v>
      </c>
      <c r="H88" s="49" t="s">
        <v>66</v>
      </c>
      <c r="I88" s="26"/>
    </row>
    <row r="89" spans="2:9" ht="15.75" thickBot="1" x14ac:dyDescent="0.3">
      <c r="B89" s="24"/>
      <c r="C89" s="162" t="s">
        <v>65</v>
      </c>
      <c r="D89" s="163"/>
      <c r="E89" s="41" t="s">
        <v>91</v>
      </c>
      <c r="F89" s="125" t="s">
        <v>121</v>
      </c>
      <c r="G89" s="125" t="s">
        <v>29</v>
      </c>
      <c r="H89" s="125" t="s">
        <v>121</v>
      </c>
      <c r="I89" s="26"/>
    </row>
    <row r="90" spans="2:9" ht="15.75" thickBot="1" x14ac:dyDescent="0.3">
      <c r="B90" s="24"/>
      <c r="C90" s="162" t="s">
        <v>63</v>
      </c>
      <c r="D90" s="163"/>
      <c r="E90" s="126" t="s">
        <v>32</v>
      </c>
      <c r="F90" s="42" t="s">
        <v>91</v>
      </c>
      <c r="G90" s="124" t="s">
        <v>32</v>
      </c>
      <c r="H90" s="124" t="s">
        <v>32</v>
      </c>
      <c r="I90" s="26"/>
    </row>
    <row r="91" spans="2:9" ht="15.75" thickBot="1" x14ac:dyDescent="0.3">
      <c r="B91" s="24"/>
      <c r="C91" s="162" t="s">
        <v>64</v>
      </c>
      <c r="D91" s="163"/>
      <c r="E91" s="126" t="s">
        <v>125</v>
      </c>
      <c r="F91" s="124" t="s">
        <v>121</v>
      </c>
      <c r="G91" s="42" t="s">
        <v>91</v>
      </c>
      <c r="H91" s="124" t="s">
        <v>29</v>
      </c>
      <c r="I91" s="26"/>
    </row>
    <row r="92" spans="2:9" ht="15.75" thickBot="1" x14ac:dyDescent="0.3">
      <c r="B92" s="24"/>
      <c r="C92" s="162" t="s">
        <v>66</v>
      </c>
      <c r="D92" s="163"/>
      <c r="E92" s="126" t="s">
        <v>32</v>
      </c>
      <c r="F92" s="124" t="s">
        <v>121</v>
      </c>
      <c r="G92" s="124" t="s">
        <v>125</v>
      </c>
      <c r="H92" s="42" t="s">
        <v>91</v>
      </c>
      <c r="I92" s="26"/>
    </row>
    <row r="93" spans="2:9" ht="15.75" thickBot="1" x14ac:dyDescent="0.3">
      <c r="B93" s="28"/>
      <c r="C93" s="29"/>
      <c r="D93" s="29"/>
      <c r="E93" s="29"/>
      <c r="F93" s="29"/>
      <c r="G93" s="29"/>
      <c r="H93" s="29"/>
      <c r="I93" s="30"/>
    </row>
    <row r="94" spans="2:9" x14ac:dyDescent="0.25"/>
    <row r="95" spans="2:9" x14ac:dyDescent="0.25"/>
  </sheetData>
  <mergeCells count="40"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77:D77"/>
    <mergeCell ref="C78:D78"/>
    <mergeCell ref="C53:D53"/>
    <mergeCell ref="C60:D60"/>
    <mergeCell ref="C67:D67"/>
    <mergeCell ref="C74:D74"/>
    <mergeCell ref="C57:D57"/>
    <mergeCell ref="C61:D61"/>
    <mergeCell ref="C62:D62"/>
    <mergeCell ref="C63:D63"/>
    <mergeCell ref="C64:D64"/>
    <mergeCell ref="C68:D68"/>
    <mergeCell ref="C69:D69"/>
    <mergeCell ref="C70:D70"/>
    <mergeCell ref="C71:D71"/>
    <mergeCell ref="C75:D75"/>
    <mergeCell ref="C76:D76"/>
    <mergeCell ref="D21:H24"/>
    <mergeCell ref="C28:E28"/>
    <mergeCell ref="C17:D17"/>
    <mergeCell ref="D2:H5"/>
    <mergeCell ref="C14:D14"/>
    <mergeCell ref="C15:D15"/>
    <mergeCell ref="C16:D16"/>
    <mergeCell ref="C9:E9"/>
    <mergeCell ref="D42:H45"/>
    <mergeCell ref="C49:E49"/>
    <mergeCell ref="C54:D54"/>
    <mergeCell ref="C55:D55"/>
    <mergeCell ref="C56:D56"/>
  </mergeCells>
  <pageMargins left="0.70866141732283472" right="0.70866141732283472" top="0.74803149606299213" bottom="0.74803149606299213" header="0.31496062992125984" footer="0.31496062992125984"/>
  <pageSetup scale="6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showGridLines="0" topLeftCell="A34" zoomScaleNormal="100" workbookViewId="0">
      <selection activeCell="C46" sqref="C46"/>
    </sheetView>
  </sheetViews>
  <sheetFormatPr baseColWidth="10" defaultColWidth="0" defaultRowHeight="15" zeroHeight="1" x14ac:dyDescent="0.25"/>
  <cols>
    <col min="1" max="1" width="10.85546875" customWidth="1"/>
    <col min="2" max="2" width="3.140625" customWidth="1"/>
    <col min="3" max="3" width="10.28515625" customWidth="1"/>
    <col min="4" max="4" width="14.28515625" bestFit="1" customWidth="1"/>
    <col min="5" max="8" width="21.140625" customWidth="1"/>
    <col min="9" max="9" width="4.5703125" customWidth="1"/>
    <col min="10" max="10" width="11.42578125" customWidth="1"/>
    <col min="11" max="14" width="0" hidden="1" customWidth="1"/>
    <col min="15" max="16384" width="11.42578125" hidden="1"/>
  </cols>
  <sheetData>
    <row r="1" spans="2:9" ht="15.75" thickBot="1" x14ac:dyDescent="0.3"/>
    <row r="2" spans="2:9" ht="15.75" customHeight="1" x14ac:dyDescent="0.25">
      <c r="B2" s="21"/>
      <c r="C2" s="22"/>
      <c r="D2" s="139" t="s">
        <v>5</v>
      </c>
      <c r="E2" s="139"/>
      <c r="F2" s="139"/>
      <c r="G2" s="139"/>
      <c r="H2" s="139"/>
      <c r="I2" s="23"/>
    </row>
    <row r="3" spans="2:9" ht="15.75" customHeight="1" x14ac:dyDescent="0.25">
      <c r="B3" s="24"/>
      <c r="C3" s="25"/>
      <c r="D3" s="140"/>
      <c r="E3" s="140"/>
      <c r="F3" s="140"/>
      <c r="G3" s="140"/>
      <c r="H3" s="140"/>
      <c r="I3" s="26"/>
    </row>
    <row r="4" spans="2:9" ht="15.75" customHeight="1" x14ac:dyDescent="0.25">
      <c r="B4" s="24"/>
      <c r="C4" s="25"/>
      <c r="D4" s="140"/>
      <c r="E4" s="140"/>
      <c r="F4" s="140"/>
      <c r="G4" s="140"/>
      <c r="H4" s="140"/>
      <c r="I4" s="26"/>
    </row>
    <row r="5" spans="2:9" ht="16.5" customHeight="1" x14ac:dyDescent="0.25">
      <c r="B5" s="24"/>
      <c r="C5" s="25"/>
      <c r="D5" s="140"/>
      <c r="E5" s="140"/>
      <c r="F5" s="140"/>
      <c r="G5" s="140"/>
      <c r="H5" s="140"/>
      <c r="I5" s="26"/>
    </row>
    <row r="6" spans="2:9" ht="9" customHeight="1" x14ac:dyDescent="0.25">
      <c r="B6" s="24"/>
      <c r="C6" s="20"/>
      <c r="D6" s="27"/>
      <c r="E6" s="27"/>
      <c r="F6" s="27"/>
      <c r="G6" s="25"/>
      <c r="H6" s="25"/>
      <c r="I6" s="26"/>
    </row>
    <row r="7" spans="2:9" ht="15.75" x14ac:dyDescent="0.25">
      <c r="B7" s="24"/>
      <c r="C7" s="38" t="s">
        <v>21</v>
      </c>
      <c r="D7" s="38"/>
      <c r="E7" s="38"/>
      <c r="F7" s="38"/>
      <c r="G7" s="38"/>
      <c r="H7" s="25"/>
      <c r="I7" s="26"/>
    </row>
    <row r="8" spans="2:9" ht="8.25" customHeight="1" x14ac:dyDescent="0.25">
      <c r="B8" s="24"/>
      <c r="C8" s="105"/>
      <c r="D8" s="105"/>
      <c r="E8" s="105"/>
      <c r="F8" s="105"/>
      <c r="G8" s="25"/>
      <c r="H8" s="25"/>
      <c r="I8" s="26"/>
    </row>
    <row r="9" spans="2:9" ht="15.75" x14ac:dyDescent="0.25">
      <c r="B9" s="24"/>
      <c r="C9" s="143" t="s">
        <v>133</v>
      </c>
      <c r="D9" s="143"/>
      <c r="E9" s="143"/>
      <c r="F9" s="106"/>
      <c r="G9" s="25"/>
      <c r="H9" s="25"/>
      <c r="I9" s="26"/>
    </row>
    <row r="10" spans="2:9" ht="9" customHeight="1" x14ac:dyDescent="0.25">
      <c r="B10" s="24"/>
      <c r="C10" s="25"/>
      <c r="D10" s="25"/>
      <c r="E10" s="25"/>
      <c r="F10" s="25"/>
      <c r="G10" s="25"/>
      <c r="H10" s="25"/>
      <c r="I10" s="26"/>
    </row>
    <row r="11" spans="2:9" x14ac:dyDescent="0.25">
      <c r="B11" s="24"/>
      <c r="C11" s="39" t="s">
        <v>132</v>
      </c>
      <c r="D11" s="39"/>
      <c r="E11" s="39"/>
      <c r="F11" s="39"/>
      <c r="G11" s="39"/>
      <c r="H11" s="25"/>
      <c r="I11" s="26"/>
    </row>
    <row r="12" spans="2:9" ht="15.75" thickBot="1" x14ac:dyDescent="0.3">
      <c r="B12" s="24"/>
      <c r="C12" s="25"/>
      <c r="D12" s="25"/>
      <c r="E12" s="25"/>
      <c r="F12" s="25"/>
      <c r="G12" s="25"/>
      <c r="H12" s="25"/>
      <c r="I12" s="26"/>
    </row>
    <row r="13" spans="2:9" ht="31.5" customHeight="1" thickBot="1" x14ac:dyDescent="0.3">
      <c r="B13" s="24"/>
      <c r="C13" s="25"/>
      <c r="D13" s="25"/>
      <c r="E13" s="122" t="s">
        <v>67</v>
      </c>
      <c r="F13" s="122" t="s">
        <v>10</v>
      </c>
      <c r="G13" s="122" t="s">
        <v>13</v>
      </c>
      <c r="H13" s="122" t="s">
        <v>15</v>
      </c>
      <c r="I13" s="26"/>
    </row>
    <row r="14" spans="2:9" ht="31.5" customHeight="1" thickBot="1" x14ac:dyDescent="0.3">
      <c r="B14" s="24"/>
      <c r="C14" s="166" t="s">
        <v>67</v>
      </c>
      <c r="D14" s="167"/>
      <c r="E14" s="41" t="s">
        <v>91</v>
      </c>
      <c r="F14" s="125" t="s">
        <v>122</v>
      </c>
      <c r="G14" s="125" t="s">
        <v>32</v>
      </c>
      <c r="H14" s="125" t="s">
        <v>29</v>
      </c>
      <c r="I14" s="26"/>
    </row>
    <row r="15" spans="2:9" ht="31.5" customHeight="1" thickBot="1" x14ac:dyDescent="0.3">
      <c r="B15" s="24"/>
      <c r="C15" s="166" t="s">
        <v>10</v>
      </c>
      <c r="D15" s="167"/>
      <c r="E15" s="126" t="s">
        <v>35</v>
      </c>
      <c r="F15" s="42" t="s">
        <v>91</v>
      </c>
      <c r="G15" s="124" t="s">
        <v>35</v>
      </c>
      <c r="H15" s="124" t="s">
        <v>35</v>
      </c>
      <c r="I15" s="26"/>
    </row>
    <row r="16" spans="2:9" ht="31.5" customHeight="1" thickBot="1" x14ac:dyDescent="0.3">
      <c r="B16" s="24"/>
      <c r="C16" s="166" t="s">
        <v>13</v>
      </c>
      <c r="D16" s="167"/>
      <c r="E16" s="126" t="s">
        <v>121</v>
      </c>
      <c r="F16" s="124" t="s">
        <v>122</v>
      </c>
      <c r="G16" s="42" t="s">
        <v>91</v>
      </c>
      <c r="H16" s="124" t="s">
        <v>121</v>
      </c>
      <c r="I16" s="26"/>
    </row>
    <row r="17" spans="2:9" ht="31.5" customHeight="1" thickBot="1" x14ac:dyDescent="0.3">
      <c r="B17" s="24"/>
      <c r="C17" s="166" t="s">
        <v>15</v>
      </c>
      <c r="D17" s="167"/>
      <c r="E17" s="126" t="s">
        <v>125</v>
      </c>
      <c r="F17" s="124" t="s">
        <v>122</v>
      </c>
      <c r="G17" s="124" t="s">
        <v>32</v>
      </c>
      <c r="H17" s="42" t="s">
        <v>91</v>
      </c>
      <c r="I17" s="26"/>
    </row>
    <row r="18" spans="2:9" ht="18.75" customHeight="1" thickBot="1" x14ac:dyDescent="0.3">
      <c r="B18" s="28"/>
      <c r="C18" s="29"/>
      <c r="D18" s="29"/>
      <c r="E18" s="29"/>
      <c r="F18" s="29"/>
      <c r="G18" s="29"/>
      <c r="H18" s="29"/>
      <c r="I18" s="30"/>
    </row>
    <row r="19" spans="2:9" ht="15.75" thickBot="1" x14ac:dyDescent="0.3"/>
    <row r="20" spans="2:9" ht="15.75" customHeight="1" x14ac:dyDescent="0.25">
      <c r="B20" s="21"/>
      <c r="C20" s="22"/>
      <c r="D20" s="139" t="s">
        <v>5</v>
      </c>
      <c r="E20" s="139"/>
      <c r="F20" s="139"/>
      <c r="G20" s="139"/>
      <c r="H20" s="164"/>
    </row>
    <row r="21" spans="2:9" ht="15.75" customHeight="1" x14ac:dyDescent="0.25">
      <c r="B21" s="24"/>
      <c r="C21" s="25"/>
      <c r="D21" s="140"/>
      <c r="E21" s="140"/>
      <c r="F21" s="140"/>
      <c r="G21" s="140"/>
      <c r="H21" s="165"/>
    </row>
    <row r="22" spans="2:9" ht="15.75" customHeight="1" x14ac:dyDescent="0.25">
      <c r="B22" s="24"/>
      <c r="C22" s="25"/>
      <c r="D22" s="140"/>
      <c r="E22" s="140"/>
      <c r="F22" s="140"/>
      <c r="G22" s="140"/>
      <c r="H22" s="165"/>
    </row>
    <row r="23" spans="2:9" ht="16.5" customHeight="1" x14ac:dyDescent="0.25">
      <c r="B23" s="24"/>
      <c r="C23" s="25"/>
      <c r="D23" s="140"/>
      <c r="E23" s="140"/>
      <c r="F23" s="140"/>
      <c r="G23" s="140"/>
      <c r="H23" s="165"/>
    </row>
    <row r="24" spans="2:9" ht="9" customHeight="1" x14ac:dyDescent="0.25">
      <c r="B24" s="24"/>
      <c r="C24" s="20"/>
      <c r="D24" s="27"/>
      <c r="E24" s="27"/>
      <c r="F24" s="27"/>
      <c r="G24" s="25"/>
      <c r="H24" s="26"/>
    </row>
    <row r="25" spans="2:9" ht="15.75" x14ac:dyDescent="0.25">
      <c r="B25" s="24"/>
      <c r="C25" s="38" t="s">
        <v>61</v>
      </c>
      <c r="D25" s="38"/>
      <c r="E25" s="38"/>
      <c r="F25" s="38"/>
      <c r="G25" s="38"/>
      <c r="H25" s="26"/>
    </row>
    <row r="26" spans="2:9" ht="8.25" customHeight="1" x14ac:dyDescent="0.25">
      <c r="B26" s="24"/>
      <c r="C26" s="105"/>
      <c r="D26" s="105"/>
      <c r="E26" s="105"/>
      <c r="F26" s="105"/>
      <c r="G26" s="25"/>
      <c r="H26" s="26"/>
    </row>
    <row r="27" spans="2:9" ht="15.75" x14ac:dyDescent="0.25">
      <c r="B27" s="24"/>
      <c r="C27" s="143" t="s">
        <v>133</v>
      </c>
      <c r="D27" s="143"/>
      <c r="E27" s="143"/>
      <c r="F27" s="106"/>
      <c r="G27" s="25"/>
      <c r="H27" s="26"/>
    </row>
    <row r="28" spans="2:9" ht="9" customHeight="1" x14ac:dyDescent="0.25">
      <c r="B28" s="24"/>
      <c r="C28" s="25"/>
      <c r="D28" s="25"/>
      <c r="E28" s="25"/>
      <c r="F28" s="25"/>
      <c r="G28" s="25"/>
      <c r="H28" s="26"/>
    </row>
    <row r="29" spans="2:9" x14ac:dyDescent="0.25">
      <c r="B29" s="24"/>
      <c r="C29" s="39" t="s">
        <v>132</v>
      </c>
      <c r="D29" s="39"/>
      <c r="E29" s="39"/>
      <c r="F29" s="39"/>
      <c r="G29" s="39"/>
      <c r="H29" s="26"/>
    </row>
    <row r="30" spans="2:9" ht="15.75" thickBot="1" x14ac:dyDescent="0.3">
      <c r="B30" s="24"/>
      <c r="C30" s="25"/>
      <c r="D30" s="25"/>
      <c r="E30" s="25"/>
      <c r="F30" s="25"/>
      <c r="G30" s="25"/>
      <c r="H30" s="26"/>
    </row>
    <row r="31" spans="2:9" ht="31.5" customHeight="1" thickBot="1" x14ac:dyDescent="0.3">
      <c r="B31" s="24"/>
      <c r="C31" s="25"/>
      <c r="D31" s="25"/>
      <c r="E31" s="127"/>
      <c r="F31" s="128" t="s">
        <v>58</v>
      </c>
      <c r="G31" s="128" t="s">
        <v>59</v>
      </c>
      <c r="H31" s="26"/>
    </row>
    <row r="32" spans="2:9" ht="31.5" customHeight="1" thickBot="1" x14ac:dyDescent="0.3">
      <c r="B32" s="24"/>
      <c r="C32" s="25"/>
      <c r="D32" s="25"/>
      <c r="E32" s="128" t="s">
        <v>58</v>
      </c>
      <c r="F32" s="41" t="s">
        <v>91</v>
      </c>
      <c r="G32" s="125" t="s">
        <v>121</v>
      </c>
      <c r="H32" s="26"/>
    </row>
    <row r="33" spans="2:9" ht="31.5" customHeight="1" thickBot="1" x14ac:dyDescent="0.3">
      <c r="B33" s="24"/>
      <c r="C33" s="25"/>
      <c r="D33" s="25"/>
      <c r="E33" s="128" t="s">
        <v>59</v>
      </c>
      <c r="F33" s="126" t="s">
        <v>32</v>
      </c>
      <c r="G33" s="42" t="s">
        <v>91</v>
      </c>
      <c r="H33" s="26"/>
    </row>
    <row r="34" spans="2:9" ht="31.5" customHeight="1" thickBot="1" x14ac:dyDescent="0.3">
      <c r="B34" s="24"/>
      <c r="C34" s="25"/>
      <c r="D34" s="25"/>
      <c r="E34" s="105"/>
      <c r="F34" s="127"/>
      <c r="G34" s="127"/>
      <c r="H34" s="26"/>
    </row>
    <row r="35" spans="2:9" ht="31.5" customHeight="1" thickBot="1" x14ac:dyDescent="0.3">
      <c r="B35" s="24"/>
      <c r="C35" s="25"/>
      <c r="D35" s="25"/>
      <c r="E35" s="105"/>
      <c r="F35" s="128" t="s">
        <v>2</v>
      </c>
      <c r="G35" s="128" t="s">
        <v>60</v>
      </c>
      <c r="H35" s="26"/>
    </row>
    <row r="36" spans="2:9" ht="31.5" customHeight="1" thickBot="1" x14ac:dyDescent="0.3">
      <c r="B36" s="24"/>
      <c r="C36" s="25"/>
      <c r="D36" s="25"/>
      <c r="E36" s="128" t="s">
        <v>2</v>
      </c>
      <c r="F36" s="41" t="s">
        <v>91</v>
      </c>
      <c r="G36" s="125" t="s">
        <v>122</v>
      </c>
      <c r="H36" s="26"/>
    </row>
    <row r="37" spans="2:9" ht="31.5" customHeight="1" thickBot="1" x14ac:dyDescent="0.3">
      <c r="B37" s="24"/>
      <c r="C37" s="25"/>
      <c r="D37" s="25"/>
      <c r="E37" s="128" t="s">
        <v>60</v>
      </c>
      <c r="F37" s="126" t="s">
        <v>35</v>
      </c>
      <c r="G37" s="42" t="s">
        <v>91</v>
      </c>
      <c r="H37" s="26"/>
    </row>
    <row r="38" spans="2:9" ht="15.75" thickBot="1" x14ac:dyDescent="0.3">
      <c r="B38" s="28"/>
      <c r="C38" s="29"/>
      <c r="D38" s="29"/>
      <c r="E38" s="29"/>
      <c r="F38" s="29"/>
      <c r="G38" s="29"/>
      <c r="H38" s="30"/>
    </row>
    <row r="39" spans="2:9" ht="15.75" thickBot="1" x14ac:dyDescent="0.3"/>
    <row r="40" spans="2:9" x14ac:dyDescent="0.25">
      <c r="B40" s="21"/>
      <c r="C40" s="22"/>
      <c r="D40" s="139" t="s">
        <v>5</v>
      </c>
      <c r="E40" s="139"/>
      <c r="F40" s="139"/>
      <c r="G40" s="139"/>
      <c r="H40" s="139"/>
      <c r="I40" s="23"/>
    </row>
    <row r="41" spans="2:9" x14ac:dyDescent="0.25">
      <c r="B41" s="24"/>
      <c r="C41" s="25"/>
      <c r="D41" s="140"/>
      <c r="E41" s="140"/>
      <c r="F41" s="140"/>
      <c r="G41" s="140"/>
      <c r="H41" s="140"/>
      <c r="I41" s="26"/>
    </row>
    <row r="42" spans="2:9" x14ac:dyDescent="0.25">
      <c r="B42" s="24"/>
      <c r="C42" s="25"/>
      <c r="D42" s="140"/>
      <c r="E42" s="140"/>
      <c r="F42" s="140"/>
      <c r="G42" s="140"/>
      <c r="H42" s="140"/>
      <c r="I42" s="26"/>
    </row>
    <row r="43" spans="2:9" x14ac:dyDescent="0.25">
      <c r="B43" s="24"/>
      <c r="C43" s="25"/>
      <c r="D43" s="140"/>
      <c r="E43" s="140"/>
      <c r="F43" s="140"/>
      <c r="G43" s="140"/>
      <c r="H43" s="140"/>
      <c r="I43" s="26"/>
    </row>
    <row r="44" spans="2:9" x14ac:dyDescent="0.25">
      <c r="B44" s="24"/>
      <c r="C44" s="20"/>
      <c r="D44" s="27"/>
      <c r="E44" s="27"/>
      <c r="F44" s="27"/>
      <c r="G44" s="25"/>
      <c r="H44" s="25"/>
      <c r="I44" s="26"/>
    </row>
    <row r="45" spans="2:9" ht="15.75" x14ac:dyDescent="0.25">
      <c r="B45" s="24"/>
      <c r="C45" s="38" t="s">
        <v>134</v>
      </c>
      <c r="D45" s="38"/>
      <c r="E45" s="38"/>
      <c r="F45" s="38"/>
      <c r="G45" s="38"/>
      <c r="H45" s="25"/>
      <c r="I45" s="26"/>
    </row>
    <row r="46" spans="2:9" ht="15.75" x14ac:dyDescent="0.25">
      <c r="B46" s="24"/>
      <c r="C46" s="105"/>
      <c r="D46" s="105"/>
      <c r="E46" s="105"/>
      <c r="F46" s="105"/>
      <c r="G46" s="25"/>
      <c r="H46" s="25"/>
      <c r="I46" s="26"/>
    </row>
    <row r="47" spans="2:9" ht="15.75" x14ac:dyDescent="0.25">
      <c r="B47" s="24"/>
      <c r="C47" s="143" t="s">
        <v>133</v>
      </c>
      <c r="D47" s="143"/>
      <c r="E47" s="143"/>
      <c r="F47" s="106"/>
      <c r="G47" s="25"/>
      <c r="H47" s="25"/>
      <c r="I47" s="26"/>
    </row>
    <row r="48" spans="2:9" x14ac:dyDescent="0.25">
      <c r="B48" s="24"/>
      <c r="C48" s="25"/>
      <c r="D48" s="25"/>
      <c r="E48" s="25"/>
      <c r="F48" s="25"/>
      <c r="G48" s="25"/>
      <c r="H48" s="25"/>
      <c r="I48" s="26"/>
    </row>
    <row r="49" spans="2:9" x14ac:dyDescent="0.25">
      <c r="B49" s="24"/>
      <c r="C49" s="39" t="s">
        <v>132</v>
      </c>
      <c r="D49" s="39"/>
      <c r="E49" s="39"/>
      <c r="F49" s="39"/>
      <c r="G49" s="39"/>
      <c r="H49" s="25"/>
      <c r="I49" s="26"/>
    </row>
    <row r="50" spans="2:9" ht="15.75" thickBot="1" x14ac:dyDescent="0.3">
      <c r="B50" s="24"/>
      <c r="C50" s="25"/>
      <c r="D50" s="25"/>
      <c r="E50" s="25"/>
      <c r="F50" s="25"/>
      <c r="G50" s="25"/>
      <c r="H50" s="25"/>
      <c r="I50" s="26"/>
    </row>
    <row r="51" spans="2:9" ht="30.75" thickBot="1" x14ac:dyDescent="0.3">
      <c r="B51" s="24"/>
      <c r="C51" s="168" t="s">
        <v>126</v>
      </c>
      <c r="D51" s="169"/>
      <c r="E51" s="49" t="s">
        <v>65</v>
      </c>
      <c r="F51" s="49" t="s">
        <v>63</v>
      </c>
      <c r="G51" s="49" t="s">
        <v>64</v>
      </c>
      <c r="H51" s="49" t="s">
        <v>66</v>
      </c>
      <c r="I51" s="26"/>
    </row>
    <row r="52" spans="2:9" ht="15.75" thickBot="1" x14ac:dyDescent="0.3">
      <c r="B52" s="24"/>
      <c r="C52" s="162" t="s">
        <v>65</v>
      </c>
      <c r="D52" s="163"/>
      <c r="E52" s="41" t="s">
        <v>91</v>
      </c>
      <c r="F52" s="125" t="s">
        <v>121</v>
      </c>
      <c r="G52" s="125" t="s">
        <v>123</v>
      </c>
      <c r="H52" s="125" t="s">
        <v>29</v>
      </c>
      <c r="I52" s="26"/>
    </row>
    <row r="53" spans="2:9" ht="15.75" thickBot="1" x14ac:dyDescent="0.3">
      <c r="B53" s="24"/>
      <c r="C53" s="162" t="s">
        <v>63</v>
      </c>
      <c r="D53" s="163"/>
      <c r="E53" s="126" t="s">
        <v>32</v>
      </c>
      <c r="F53" s="42" t="s">
        <v>91</v>
      </c>
      <c r="G53" s="124" t="s">
        <v>29</v>
      </c>
      <c r="H53" s="124" t="s">
        <v>38</v>
      </c>
      <c r="I53" s="26"/>
    </row>
    <row r="54" spans="2:9" ht="15.75" thickBot="1" x14ac:dyDescent="0.3">
      <c r="B54" s="24"/>
      <c r="C54" s="162" t="s">
        <v>64</v>
      </c>
      <c r="D54" s="163"/>
      <c r="E54" s="126" t="s">
        <v>38</v>
      </c>
      <c r="F54" s="124" t="s">
        <v>125</v>
      </c>
      <c r="G54" s="42" t="s">
        <v>91</v>
      </c>
      <c r="H54" s="124" t="s">
        <v>38</v>
      </c>
      <c r="I54" s="26"/>
    </row>
    <row r="55" spans="2:9" ht="15.75" thickBot="1" x14ac:dyDescent="0.3">
      <c r="B55" s="24"/>
      <c r="C55" s="162" t="s">
        <v>66</v>
      </c>
      <c r="D55" s="163"/>
      <c r="E55" s="126" t="s">
        <v>125</v>
      </c>
      <c r="F55" s="124" t="s">
        <v>123</v>
      </c>
      <c r="G55" s="124" t="s">
        <v>123</v>
      </c>
      <c r="H55" s="42" t="s">
        <v>91</v>
      </c>
      <c r="I55" s="26"/>
    </row>
    <row r="56" spans="2:9" x14ac:dyDescent="0.25">
      <c r="B56" s="24"/>
      <c r="C56" s="25"/>
      <c r="D56" s="25"/>
      <c r="E56" s="25"/>
      <c r="F56" s="25"/>
      <c r="G56" s="25"/>
      <c r="H56" s="25"/>
      <c r="I56" s="26"/>
    </row>
    <row r="57" spans="2:9" ht="15.75" thickBot="1" x14ac:dyDescent="0.3">
      <c r="B57" s="24"/>
      <c r="C57" s="25"/>
      <c r="D57" s="25"/>
      <c r="E57" s="25"/>
      <c r="F57" s="25"/>
      <c r="G57" s="25"/>
      <c r="H57" s="25"/>
      <c r="I57" s="26"/>
    </row>
    <row r="58" spans="2:9" ht="30.75" thickBot="1" x14ac:dyDescent="0.3">
      <c r="B58" s="24"/>
      <c r="C58" s="168" t="s">
        <v>127</v>
      </c>
      <c r="D58" s="169"/>
      <c r="E58" s="49" t="s">
        <v>65</v>
      </c>
      <c r="F58" s="49" t="s">
        <v>63</v>
      </c>
      <c r="G58" s="49" t="s">
        <v>64</v>
      </c>
      <c r="H58" s="49" t="s">
        <v>66</v>
      </c>
      <c r="I58" s="26"/>
    </row>
    <row r="59" spans="2:9" ht="15.75" thickBot="1" x14ac:dyDescent="0.3">
      <c r="B59" s="24"/>
      <c r="C59" s="162" t="s">
        <v>65</v>
      </c>
      <c r="D59" s="163"/>
      <c r="E59" s="41" t="s">
        <v>91</v>
      </c>
      <c r="F59" s="125" t="s">
        <v>32</v>
      </c>
      <c r="G59" s="125" t="s">
        <v>29</v>
      </c>
      <c r="H59" s="125" t="s">
        <v>32</v>
      </c>
      <c r="I59" s="26"/>
    </row>
    <row r="60" spans="2:9" ht="15.75" thickBot="1" x14ac:dyDescent="0.3">
      <c r="B60" s="24"/>
      <c r="C60" s="162" t="s">
        <v>63</v>
      </c>
      <c r="D60" s="163"/>
      <c r="E60" s="126" t="s">
        <v>121</v>
      </c>
      <c r="F60" s="42" t="s">
        <v>91</v>
      </c>
      <c r="G60" s="124" t="s">
        <v>121</v>
      </c>
      <c r="H60" s="124" t="s">
        <v>32</v>
      </c>
      <c r="I60" s="26"/>
    </row>
    <row r="61" spans="2:9" ht="15.75" thickBot="1" x14ac:dyDescent="0.3">
      <c r="B61" s="24"/>
      <c r="C61" s="162" t="s">
        <v>64</v>
      </c>
      <c r="D61" s="163"/>
      <c r="E61" s="126" t="s">
        <v>125</v>
      </c>
      <c r="F61" s="124" t="s">
        <v>32</v>
      </c>
      <c r="G61" s="42" t="s">
        <v>91</v>
      </c>
      <c r="H61" s="124" t="s">
        <v>38</v>
      </c>
      <c r="I61" s="26"/>
    </row>
    <row r="62" spans="2:9" ht="15.75" thickBot="1" x14ac:dyDescent="0.3">
      <c r="B62" s="24"/>
      <c r="C62" s="162" t="s">
        <v>66</v>
      </c>
      <c r="D62" s="163"/>
      <c r="E62" s="126" t="s">
        <v>121</v>
      </c>
      <c r="F62" s="124" t="s">
        <v>121</v>
      </c>
      <c r="G62" s="124" t="s">
        <v>123</v>
      </c>
      <c r="H62" s="42" t="s">
        <v>91</v>
      </c>
      <c r="I62" s="26"/>
    </row>
    <row r="63" spans="2:9" x14ac:dyDescent="0.25">
      <c r="B63" s="24"/>
      <c r="C63" s="25"/>
      <c r="D63" s="25"/>
      <c r="E63" s="25"/>
      <c r="F63" s="25"/>
      <c r="G63" s="25"/>
      <c r="H63" s="25"/>
      <c r="I63" s="26"/>
    </row>
    <row r="64" spans="2:9" ht="15.75" thickBot="1" x14ac:dyDescent="0.3">
      <c r="B64" s="24"/>
      <c r="C64" s="25"/>
      <c r="D64" s="25"/>
      <c r="E64" s="25"/>
      <c r="F64" s="25"/>
      <c r="G64" s="25"/>
      <c r="H64" s="25"/>
      <c r="I64" s="26"/>
    </row>
    <row r="65" spans="2:9" ht="30.75" thickBot="1" x14ac:dyDescent="0.3">
      <c r="B65" s="24"/>
      <c r="C65" s="168" t="s">
        <v>128</v>
      </c>
      <c r="D65" s="169"/>
      <c r="E65" s="49" t="s">
        <v>65</v>
      </c>
      <c r="F65" s="49" t="s">
        <v>63</v>
      </c>
      <c r="G65" s="49" t="s">
        <v>64</v>
      </c>
      <c r="H65" s="49" t="s">
        <v>66</v>
      </c>
      <c r="I65" s="26"/>
    </row>
    <row r="66" spans="2:9" ht="15.75" thickBot="1" x14ac:dyDescent="0.3">
      <c r="B66" s="24"/>
      <c r="C66" s="162" t="s">
        <v>65</v>
      </c>
      <c r="D66" s="163"/>
      <c r="E66" s="41" t="s">
        <v>91</v>
      </c>
      <c r="F66" s="125" t="s">
        <v>124</v>
      </c>
      <c r="G66" s="125" t="s">
        <v>122</v>
      </c>
      <c r="H66" s="125" t="s">
        <v>29</v>
      </c>
      <c r="I66" s="26"/>
    </row>
    <row r="67" spans="2:9" ht="15.75" thickBot="1" x14ac:dyDescent="0.3">
      <c r="B67" s="24"/>
      <c r="C67" s="162" t="s">
        <v>63</v>
      </c>
      <c r="D67" s="163"/>
      <c r="E67" s="126" t="s">
        <v>41</v>
      </c>
      <c r="F67" s="42" t="s">
        <v>91</v>
      </c>
      <c r="G67" s="124" t="s">
        <v>29</v>
      </c>
      <c r="H67" s="124" t="s">
        <v>38</v>
      </c>
      <c r="I67" s="26"/>
    </row>
    <row r="68" spans="2:9" ht="15.75" thickBot="1" x14ac:dyDescent="0.3">
      <c r="B68" s="24"/>
      <c r="C68" s="162" t="s">
        <v>64</v>
      </c>
      <c r="D68" s="163"/>
      <c r="E68" s="126" t="s">
        <v>35</v>
      </c>
      <c r="F68" s="124" t="s">
        <v>125</v>
      </c>
      <c r="G68" s="42" t="s">
        <v>91</v>
      </c>
      <c r="H68" s="124" t="s">
        <v>35</v>
      </c>
      <c r="I68" s="26"/>
    </row>
    <row r="69" spans="2:9" ht="15.75" thickBot="1" x14ac:dyDescent="0.3">
      <c r="B69" s="24"/>
      <c r="C69" s="162" t="s">
        <v>66</v>
      </c>
      <c r="D69" s="163"/>
      <c r="E69" s="126" t="s">
        <v>125</v>
      </c>
      <c r="F69" s="124" t="s">
        <v>123</v>
      </c>
      <c r="G69" s="124" t="s">
        <v>122</v>
      </c>
      <c r="H69" s="42" t="s">
        <v>91</v>
      </c>
      <c r="I69" s="26"/>
    </row>
    <row r="70" spans="2:9" x14ac:dyDescent="0.25">
      <c r="B70" s="24"/>
      <c r="C70" s="25"/>
      <c r="D70" s="25"/>
      <c r="E70" s="25"/>
      <c r="F70" s="25"/>
      <c r="G70" s="25"/>
      <c r="H70" s="25"/>
      <c r="I70" s="26"/>
    </row>
    <row r="71" spans="2:9" ht="15.75" thickBot="1" x14ac:dyDescent="0.3">
      <c r="B71" s="24"/>
      <c r="C71" s="25"/>
      <c r="D71" s="25"/>
      <c r="E71" s="25"/>
      <c r="F71" s="25"/>
      <c r="G71" s="25"/>
      <c r="H71" s="25"/>
      <c r="I71" s="26"/>
    </row>
    <row r="72" spans="2:9" ht="30.75" thickBot="1" x14ac:dyDescent="0.3">
      <c r="B72" s="24"/>
      <c r="C72" s="168" t="s">
        <v>129</v>
      </c>
      <c r="D72" s="169"/>
      <c r="E72" s="49" t="s">
        <v>65</v>
      </c>
      <c r="F72" s="49" t="s">
        <v>63</v>
      </c>
      <c r="G72" s="49" t="s">
        <v>64</v>
      </c>
      <c r="H72" s="49" t="s">
        <v>66</v>
      </c>
      <c r="I72" s="26"/>
    </row>
    <row r="73" spans="2:9" ht="15.75" thickBot="1" x14ac:dyDescent="0.3">
      <c r="B73" s="24"/>
      <c r="C73" s="162" t="s">
        <v>65</v>
      </c>
      <c r="D73" s="163"/>
      <c r="E73" s="41" t="s">
        <v>91</v>
      </c>
      <c r="F73" s="125" t="s">
        <v>122</v>
      </c>
      <c r="G73" s="125" t="s">
        <v>122</v>
      </c>
      <c r="H73" s="125" t="s">
        <v>121</v>
      </c>
      <c r="I73" s="26"/>
    </row>
    <row r="74" spans="2:9" ht="15.75" thickBot="1" x14ac:dyDescent="0.3">
      <c r="B74" s="24"/>
      <c r="C74" s="162" t="s">
        <v>63</v>
      </c>
      <c r="D74" s="163"/>
      <c r="E74" s="126" t="s">
        <v>35</v>
      </c>
      <c r="F74" s="42" t="s">
        <v>91</v>
      </c>
      <c r="G74" s="124" t="s">
        <v>122</v>
      </c>
      <c r="H74" s="124" t="s">
        <v>35</v>
      </c>
      <c r="I74" s="26"/>
    </row>
    <row r="75" spans="2:9" ht="15.75" thickBot="1" x14ac:dyDescent="0.3">
      <c r="B75" s="24"/>
      <c r="C75" s="162" t="s">
        <v>64</v>
      </c>
      <c r="D75" s="163"/>
      <c r="E75" s="126" t="s">
        <v>35</v>
      </c>
      <c r="F75" s="124" t="s">
        <v>35</v>
      </c>
      <c r="G75" s="42" t="s">
        <v>91</v>
      </c>
      <c r="H75" s="124" t="s">
        <v>38</v>
      </c>
      <c r="I75" s="26"/>
    </row>
    <row r="76" spans="2:9" ht="15.75" thickBot="1" x14ac:dyDescent="0.3">
      <c r="B76" s="24"/>
      <c r="C76" s="162" t="s">
        <v>66</v>
      </c>
      <c r="D76" s="163"/>
      <c r="E76" s="126" t="s">
        <v>32</v>
      </c>
      <c r="F76" s="124" t="s">
        <v>122</v>
      </c>
      <c r="G76" s="124" t="s">
        <v>123</v>
      </c>
      <c r="H76" s="42" t="s">
        <v>91</v>
      </c>
      <c r="I76" s="26"/>
    </row>
    <row r="77" spans="2:9" x14ac:dyDescent="0.25">
      <c r="B77" s="24"/>
      <c r="C77" s="129"/>
      <c r="D77" s="129"/>
      <c r="E77" s="130"/>
      <c r="F77" s="130"/>
      <c r="G77" s="130"/>
      <c r="H77" s="130"/>
      <c r="I77" s="26"/>
    </row>
    <row r="78" spans="2:9" ht="15.75" thickBot="1" x14ac:dyDescent="0.3">
      <c r="B78" s="24"/>
      <c r="C78" s="25"/>
      <c r="D78" s="25"/>
      <c r="E78" s="25"/>
      <c r="F78" s="25"/>
      <c r="G78" s="25"/>
      <c r="H78" s="25"/>
      <c r="I78" s="26"/>
    </row>
    <row r="79" spans="2:9" ht="30.75" thickBot="1" x14ac:dyDescent="0.3">
      <c r="B79" s="24"/>
      <c r="C79" s="168" t="s">
        <v>130</v>
      </c>
      <c r="D79" s="169"/>
      <c r="E79" s="49" t="s">
        <v>65</v>
      </c>
      <c r="F79" s="49" t="s">
        <v>63</v>
      </c>
      <c r="G79" s="49" t="s">
        <v>64</v>
      </c>
      <c r="H79" s="49" t="s">
        <v>66</v>
      </c>
      <c r="I79" s="26"/>
    </row>
    <row r="80" spans="2:9" ht="15.75" thickBot="1" x14ac:dyDescent="0.3">
      <c r="B80" s="24"/>
      <c r="C80" s="162" t="s">
        <v>65</v>
      </c>
      <c r="D80" s="163"/>
      <c r="E80" s="41" t="s">
        <v>91</v>
      </c>
      <c r="F80" s="125" t="s">
        <v>123</v>
      </c>
      <c r="G80" s="125" t="s">
        <v>122</v>
      </c>
      <c r="H80" s="125" t="s">
        <v>121</v>
      </c>
      <c r="I80" s="26"/>
    </row>
    <row r="81" spans="2:9" ht="15.75" thickBot="1" x14ac:dyDescent="0.3">
      <c r="B81" s="24"/>
      <c r="C81" s="162" t="s">
        <v>63</v>
      </c>
      <c r="D81" s="163"/>
      <c r="E81" s="126" t="s">
        <v>38</v>
      </c>
      <c r="F81" s="42" t="s">
        <v>91</v>
      </c>
      <c r="G81" s="124" t="s">
        <v>29</v>
      </c>
      <c r="H81" s="124" t="s">
        <v>32</v>
      </c>
      <c r="I81" s="26"/>
    </row>
    <row r="82" spans="2:9" ht="15.75" thickBot="1" x14ac:dyDescent="0.3">
      <c r="B82" s="24"/>
      <c r="C82" s="162" t="s">
        <v>64</v>
      </c>
      <c r="D82" s="163"/>
      <c r="E82" s="126" t="s">
        <v>35</v>
      </c>
      <c r="F82" s="124" t="s">
        <v>125</v>
      </c>
      <c r="G82" s="42" t="s">
        <v>91</v>
      </c>
      <c r="H82" s="124" t="s">
        <v>35</v>
      </c>
      <c r="I82" s="26"/>
    </row>
    <row r="83" spans="2:9" ht="15.75" thickBot="1" x14ac:dyDescent="0.3">
      <c r="B83" s="24"/>
      <c r="C83" s="162" t="s">
        <v>66</v>
      </c>
      <c r="D83" s="163"/>
      <c r="E83" s="126" t="s">
        <v>32</v>
      </c>
      <c r="F83" s="124" t="s">
        <v>121</v>
      </c>
      <c r="G83" s="124" t="s">
        <v>122</v>
      </c>
      <c r="H83" s="42" t="s">
        <v>91</v>
      </c>
      <c r="I83" s="26"/>
    </row>
    <row r="84" spans="2:9" x14ac:dyDescent="0.25">
      <c r="B84" s="24"/>
      <c r="C84" s="25"/>
      <c r="D84" s="25"/>
      <c r="E84" s="25"/>
      <c r="F84" s="25"/>
      <c r="G84" s="25"/>
      <c r="H84" s="25"/>
      <c r="I84" s="26"/>
    </row>
    <row r="85" spans="2:9" ht="15.75" thickBot="1" x14ac:dyDescent="0.3">
      <c r="B85" s="24"/>
      <c r="C85" s="25"/>
      <c r="D85" s="25"/>
      <c r="E85" s="25"/>
      <c r="F85" s="25"/>
      <c r="G85" s="25"/>
      <c r="H85" s="25"/>
      <c r="I85" s="26"/>
    </row>
    <row r="86" spans="2:9" ht="30.75" thickBot="1" x14ac:dyDescent="0.3">
      <c r="B86" s="24"/>
      <c r="C86" s="170" t="s">
        <v>131</v>
      </c>
      <c r="D86" s="171"/>
      <c r="E86" s="49" t="s">
        <v>65</v>
      </c>
      <c r="F86" s="49" t="s">
        <v>63</v>
      </c>
      <c r="G86" s="49" t="s">
        <v>64</v>
      </c>
      <c r="H86" s="49" t="s">
        <v>66</v>
      </c>
      <c r="I86" s="26"/>
    </row>
    <row r="87" spans="2:9" ht="15.75" thickBot="1" x14ac:dyDescent="0.3">
      <c r="B87" s="24"/>
      <c r="C87" s="162" t="s">
        <v>65</v>
      </c>
      <c r="D87" s="163"/>
      <c r="E87" s="41" t="s">
        <v>91</v>
      </c>
      <c r="F87" s="125" t="s">
        <v>122</v>
      </c>
      <c r="G87" s="125" t="s">
        <v>123</v>
      </c>
      <c r="H87" s="125" t="s">
        <v>29</v>
      </c>
      <c r="I87" s="26"/>
    </row>
    <row r="88" spans="2:9" ht="15.75" thickBot="1" x14ac:dyDescent="0.3">
      <c r="B88" s="24"/>
      <c r="C88" s="162" t="s">
        <v>63</v>
      </c>
      <c r="D88" s="163"/>
      <c r="E88" s="126" t="s">
        <v>35</v>
      </c>
      <c r="F88" s="42" t="s">
        <v>91</v>
      </c>
      <c r="G88" s="124" t="s">
        <v>29</v>
      </c>
      <c r="H88" s="124" t="s">
        <v>38</v>
      </c>
      <c r="I88" s="26"/>
    </row>
    <row r="89" spans="2:9" ht="15.75" thickBot="1" x14ac:dyDescent="0.3">
      <c r="B89" s="24"/>
      <c r="C89" s="162" t="s">
        <v>64</v>
      </c>
      <c r="D89" s="163"/>
      <c r="E89" s="126" t="s">
        <v>38</v>
      </c>
      <c r="F89" s="124" t="s">
        <v>125</v>
      </c>
      <c r="G89" s="42" t="s">
        <v>91</v>
      </c>
      <c r="H89" s="124" t="s">
        <v>38</v>
      </c>
      <c r="I89" s="26"/>
    </row>
    <row r="90" spans="2:9" ht="15.75" thickBot="1" x14ac:dyDescent="0.3">
      <c r="B90" s="24"/>
      <c r="C90" s="162" t="s">
        <v>66</v>
      </c>
      <c r="D90" s="163"/>
      <c r="E90" s="126" t="s">
        <v>125</v>
      </c>
      <c r="F90" s="124" t="s">
        <v>123</v>
      </c>
      <c r="G90" s="124" t="s">
        <v>123</v>
      </c>
      <c r="H90" s="42" t="s">
        <v>91</v>
      </c>
      <c r="I90" s="26"/>
    </row>
    <row r="91" spans="2:9" ht="15.75" thickBot="1" x14ac:dyDescent="0.3">
      <c r="B91" s="28"/>
      <c r="C91" s="29"/>
      <c r="D91" s="29"/>
      <c r="E91" s="29"/>
      <c r="F91" s="29"/>
      <c r="G91" s="29"/>
      <c r="H91" s="29"/>
      <c r="I91" s="30"/>
    </row>
    <row r="92" spans="2:9" x14ac:dyDescent="0.25"/>
  </sheetData>
  <mergeCells count="40"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6:D86"/>
    <mergeCell ref="C76:D76"/>
    <mergeCell ref="C61:D61"/>
    <mergeCell ref="C62:D62"/>
    <mergeCell ref="C65:D65"/>
    <mergeCell ref="C66:D66"/>
    <mergeCell ref="C67:D67"/>
    <mergeCell ref="C68:D68"/>
    <mergeCell ref="C69:D69"/>
    <mergeCell ref="C72:D72"/>
    <mergeCell ref="C73:D73"/>
    <mergeCell ref="C74:D74"/>
    <mergeCell ref="C75:D75"/>
    <mergeCell ref="C60:D60"/>
    <mergeCell ref="D20:H23"/>
    <mergeCell ref="C27:E27"/>
    <mergeCell ref="D40:H43"/>
    <mergeCell ref="C47:E47"/>
    <mergeCell ref="C51:D51"/>
    <mergeCell ref="C52:D52"/>
    <mergeCell ref="C53:D53"/>
    <mergeCell ref="C54:D54"/>
    <mergeCell ref="C55:D55"/>
    <mergeCell ref="C58:D58"/>
    <mergeCell ref="C59:D59"/>
    <mergeCell ref="C17:D17"/>
    <mergeCell ref="D2:H5"/>
    <mergeCell ref="C9:E9"/>
    <mergeCell ref="C14:D14"/>
    <mergeCell ref="C15:D15"/>
    <mergeCell ref="C16:D16"/>
  </mergeCells>
  <pageMargins left="0.70866141732283472" right="0.70866141732283472" top="0.74803149606299213" bottom="0.74803149606299213" header="0.31496062992125984" footer="0.31496062992125984"/>
  <pageSetup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0"/>
  <sheetViews>
    <sheetView showGridLines="0" topLeftCell="A10" zoomScale="85" zoomScaleNormal="85" workbookViewId="0">
      <selection activeCell="B2" sqref="B2:I40"/>
    </sheetView>
  </sheetViews>
  <sheetFormatPr baseColWidth="10" defaultRowHeight="15" x14ac:dyDescent="0.25"/>
  <cols>
    <col min="1" max="1" width="10.85546875" customWidth="1"/>
    <col min="2" max="2" width="3.140625" customWidth="1"/>
    <col min="3" max="3" width="10.28515625" customWidth="1"/>
    <col min="4" max="4" width="14.28515625" bestFit="1" customWidth="1"/>
    <col min="5" max="8" width="21.140625" customWidth="1"/>
    <col min="9" max="9" width="4.5703125" customWidth="1"/>
  </cols>
  <sheetData>
    <row r="1" spans="2:9" ht="15.75" thickBot="1" x14ac:dyDescent="0.3"/>
    <row r="2" spans="2:9" ht="15.75" customHeight="1" x14ac:dyDescent="0.25">
      <c r="B2" s="21"/>
      <c r="C2" s="22"/>
      <c r="D2" s="139" t="s">
        <v>5</v>
      </c>
      <c r="E2" s="139"/>
      <c r="F2" s="139"/>
      <c r="G2" s="139"/>
      <c r="H2" s="139"/>
      <c r="I2" s="23"/>
    </row>
    <row r="3" spans="2:9" ht="15.75" customHeight="1" x14ac:dyDescent="0.25">
      <c r="B3" s="24"/>
      <c r="C3" s="25"/>
      <c r="D3" s="140"/>
      <c r="E3" s="140"/>
      <c r="F3" s="140"/>
      <c r="G3" s="140"/>
      <c r="H3" s="140"/>
      <c r="I3" s="26"/>
    </row>
    <row r="4" spans="2:9" ht="15.75" customHeight="1" x14ac:dyDescent="0.25">
      <c r="B4" s="24"/>
      <c r="C4" s="25"/>
      <c r="D4" s="140"/>
      <c r="E4" s="140"/>
      <c r="F4" s="140"/>
      <c r="G4" s="140"/>
      <c r="H4" s="140"/>
      <c r="I4" s="26"/>
    </row>
    <row r="5" spans="2:9" ht="16.5" customHeight="1" x14ac:dyDescent="0.25">
      <c r="B5" s="24"/>
      <c r="C5" s="25"/>
      <c r="D5" s="140"/>
      <c r="E5" s="140"/>
      <c r="F5" s="140"/>
      <c r="G5" s="140"/>
      <c r="H5" s="140"/>
      <c r="I5" s="26"/>
    </row>
    <row r="6" spans="2:9" ht="9" customHeight="1" x14ac:dyDescent="0.25">
      <c r="B6" s="24"/>
      <c r="C6" s="20"/>
      <c r="D6" s="27"/>
      <c r="E6" s="27"/>
      <c r="F6" s="27"/>
      <c r="G6" s="25"/>
      <c r="H6" s="25"/>
      <c r="I6" s="26"/>
    </row>
    <row r="7" spans="2:9" ht="15.75" x14ac:dyDescent="0.25">
      <c r="B7" s="24"/>
      <c r="C7" s="38" t="s">
        <v>62</v>
      </c>
      <c r="D7" s="38"/>
      <c r="E7" s="38"/>
      <c r="F7" s="38"/>
      <c r="G7" s="38"/>
      <c r="H7" s="25"/>
      <c r="I7" s="26"/>
    </row>
    <row r="8" spans="2:9" ht="8.25" customHeight="1" x14ac:dyDescent="0.25">
      <c r="B8" s="24"/>
      <c r="C8" s="35"/>
      <c r="D8" s="35"/>
      <c r="E8" s="35"/>
      <c r="F8" s="35"/>
      <c r="G8" s="25"/>
      <c r="H8" s="25"/>
      <c r="I8" s="26"/>
    </row>
    <row r="9" spans="2:9" ht="15.75" x14ac:dyDescent="0.25">
      <c r="B9" s="24"/>
      <c r="C9" s="143" t="s">
        <v>23</v>
      </c>
      <c r="D9" s="143"/>
      <c r="E9" s="143"/>
      <c r="F9" s="36"/>
      <c r="G9" s="25"/>
      <c r="H9" s="25"/>
      <c r="I9" s="26"/>
    </row>
    <row r="10" spans="2:9" ht="9" customHeight="1" x14ac:dyDescent="0.25">
      <c r="B10" s="24"/>
      <c r="C10" s="25"/>
      <c r="D10" s="25"/>
      <c r="E10" s="25"/>
      <c r="F10" s="25"/>
      <c r="G10" s="25"/>
      <c r="H10" s="25"/>
      <c r="I10" s="26"/>
    </row>
    <row r="11" spans="2:9" x14ac:dyDescent="0.25">
      <c r="B11" s="24"/>
      <c r="C11" s="39" t="s">
        <v>6</v>
      </c>
      <c r="D11" s="39"/>
      <c r="E11" s="39"/>
      <c r="F11" s="39"/>
      <c r="G11" s="39"/>
      <c r="H11" s="25"/>
      <c r="I11" s="26"/>
    </row>
    <row r="12" spans="2:9" ht="15.75" thickBot="1" x14ac:dyDescent="0.3">
      <c r="B12" s="24"/>
      <c r="C12" s="25"/>
      <c r="D12" s="25"/>
      <c r="E12" s="25"/>
      <c r="F12" s="25"/>
      <c r="G12" s="25"/>
      <c r="H12" s="25"/>
      <c r="I12" s="26"/>
    </row>
    <row r="13" spans="2:9" ht="31.5" customHeight="1" thickBot="1" x14ac:dyDescent="0.3">
      <c r="B13" s="24"/>
      <c r="C13" s="25"/>
      <c r="D13" s="25"/>
      <c r="E13" s="49" t="s">
        <v>65</v>
      </c>
      <c r="F13" s="49" t="s">
        <v>63</v>
      </c>
      <c r="G13" s="49" t="s">
        <v>64</v>
      </c>
      <c r="H13" s="49" t="s">
        <v>66</v>
      </c>
      <c r="I13" s="26"/>
    </row>
    <row r="14" spans="2:9" ht="31.5" customHeight="1" thickBot="1" x14ac:dyDescent="0.3">
      <c r="B14" s="24"/>
      <c r="C14" s="162" t="s">
        <v>65</v>
      </c>
      <c r="D14" s="163"/>
      <c r="E14" s="41" t="s">
        <v>91</v>
      </c>
      <c r="F14" s="40"/>
      <c r="G14" s="40"/>
      <c r="H14" s="40"/>
      <c r="I14" s="26"/>
    </row>
    <row r="15" spans="2:9" ht="31.5" customHeight="1" thickBot="1" x14ac:dyDescent="0.3">
      <c r="B15" s="24"/>
      <c r="C15" s="162" t="s">
        <v>63</v>
      </c>
      <c r="D15" s="163"/>
      <c r="E15" s="40"/>
      <c r="F15" s="41" t="s">
        <v>91</v>
      </c>
      <c r="G15" s="40"/>
      <c r="H15" s="40"/>
      <c r="I15" s="26"/>
    </row>
    <row r="16" spans="2:9" ht="31.5" customHeight="1" thickBot="1" x14ac:dyDescent="0.3">
      <c r="B16" s="24"/>
      <c r="C16" s="162" t="s">
        <v>64</v>
      </c>
      <c r="D16" s="163"/>
      <c r="E16" s="40"/>
      <c r="F16" s="40"/>
      <c r="G16" s="41" t="s">
        <v>91</v>
      </c>
      <c r="H16" s="40"/>
      <c r="I16" s="26"/>
    </row>
    <row r="17" spans="2:9" ht="31.5" customHeight="1" thickBot="1" x14ac:dyDescent="0.3">
      <c r="B17" s="24"/>
      <c r="C17" s="162" t="s">
        <v>66</v>
      </c>
      <c r="D17" s="163"/>
      <c r="E17" s="40"/>
      <c r="F17" s="40"/>
      <c r="G17" s="40"/>
      <c r="H17" s="41" t="s">
        <v>91</v>
      </c>
      <c r="I17" s="26"/>
    </row>
    <row r="18" spans="2:9" x14ac:dyDescent="0.25">
      <c r="B18" s="24"/>
      <c r="C18" s="25"/>
      <c r="D18" s="25"/>
      <c r="E18" s="25"/>
      <c r="F18" s="25"/>
      <c r="G18" s="25"/>
      <c r="H18" s="25"/>
      <c r="I18" s="26"/>
    </row>
    <row r="19" spans="2:9" ht="15.75" thickBot="1" x14ac:dyDescent="0.3">
      <c r="B19" s="24"/>
      <c r="C19" s="25"/>
      <c r="D19" s="25"/>
      <c r="E19" s="25"/>
      <c r="F19" s="25"/>
      <c r="G19" s="25"/>
      <c r="H19" s="25"/>
      <c r="I19" s="26"/>
    </row>
    <row r="20" spans="2:9" ht="31.5" customHeight="1" thickBot="1" x14ac:dyDescent="0.3">
      <c r="B20" s="24"/>
      <c r="C20" s="25"/>
      <c r="D20" s="25"/>
      <c r="E20" s="49" t="s">
        <v>65</v>
      </c>
      <c r="F20" s="49" t="s">
        <v>63</v>
      </c>
      <c r="G20" s="49" t="s">
        <v>64</v>
      </c>
      <c r="H20" s="49" t="s">
        <v>66</v>
      </c>
      <c r="I20" s="26"/>
    </row>
    <row r="21" spans="2:9" ht="31.5" customHeight="1" thickBot="1" x14ac:dyDescent="0.3">
      <c r="B21" s="24"/>
      <c r="C21" s="162" t="s">
        <v>65</v>
      </c>
      <c r="D21" s="163"/>
      <c r="E21" s="41" t="s">
        <v>91</v>
      </c>
      <c r="F21" s="40"/>
      <c r="G21" s="40"/>
      <c r="H21" s="40"/>
      <c r="I21" s="26"/>
    </row>
    <row r="22" spans="2:9" ht="31.5" customHeight="1" thickBot="1" x14ac:dyDescent="0.3">
      <c r="B22" s="24"/>
      <c r="C22" s="162" t="s">
        <v>63</v>
      </c>
      <c r="D22" s="163"/>
      <c r="E22" s="40"/>
      <c r="F22" s="41" t="s">
        <v>91</v>
      </c>
      <c r="G22" s="40"/>
      <c r="H22" s="40"/>
      <c r="I22" s="26"/>
    </row>
    <row r="23" spans="2:9" ht="31.5" customHeight="1" thickBot="1" x14ac:dyDescent="0.3">
      <c r="B23" s="24"/>
      <c r="C23" s="162" t="s">
        <v>64</v>
      </c>
      <c r="D23" s="163"/>
      <c r="E23" s="40"/>
      <c r="F23" s="40"/>
      <c r="G23" s="41" t="s">
        <v>91</v>
      </c>
      <c r="H23" s="40"/>
      <c r="I23" s="26"/>
    </row>
    <row r="24" spans="2:9" ht="31.5" customHeight="1" thickBot="1" x14ac:dyDescent="0.3">
      <c r="B24" s="24"/>
      <c r="C24" s="162" t="s">
        <v>66</v>
      </c>
      <c r="D24" s="163"/>
      <c r="E24" s="40"/>
      <c r="F24" s="40"/>
      <c r="G24" s="40"/>
      <c r="H24" s="41" t="s">
        <v>91</v>
      </c>
      <c r="I24" s="26"/>
    </row>
    <row r="25" spans="2:9" x14ac:dyDescent="0.25">
      <c r="B25" s="24"/>
      <c r="C25" s="25"/>
      <c r="D25" s="25"/>
      <c r="E25" s="25"/>
      <c r="F25" s="25"/>
      <c r="G25" s="25"/>
      <c r="H25" s="25"/>
      <c r="I25" s="26"/>
    </row>
    <row r="26" spans="2:9" ht="15.75" thickBot="1" x14ac:dyDescent="0.3">
      <c r="B26" s="24"/>
      <c r="C26" s="25"/>
      <c r="D26" s="25"/>
      <c r="E26" s="25"/>
      <c r="F26" s="25"/>
      <c r="G26" s="25"/>
      <c r="H26" s="25"/>
      <c r="I26" s="26"/>
    </row>
    <row r="27" spans="2:9" ht="31.5" customHeight="1" thickBot="1" x14ac:dyDescent="0.3">
      <c r="B27" s="24"/>
      <c r="C27" s="25"/>
      <c r="D27" s="25"/>
      <c r="E27" s="49" t="s">
        <v>65</v>
      </c>
      <c r="F27" s="49" t="s">
        <v>63</v>
      </c>
      <c r="G27" s="49" t="s">
        <v>64</v>
      </c>
      <c r="H27" s="49" t="s">
        <v>66</v>
      </c>
      <c r="I27" s="26"/>
    </row>
    <row r="28" spans="2:9" ht="31.5" customHeight="1" thickBot="1" x14ac:dyDescent="0.3">
      <c r="B28" s="24"/>
      <c r="C28" s="162" t="s">
        <v>65</v>
      </c>
      <c r="D28" s="163"/>
      <c r="E28" s="41" t="s">
        <v>91</v>
      </c>
      <c r="F28" s="40"/>
      <c r="G28" s="40"/>
      <c r="H28" s="40"/>
      <c r="I28" s="26"/>
    </row>
    <row r="29" spans="2:9" ht="31.5" customHeight="1" thickBot="1" x14ac:dyDescent="0.3">
      <c r="B29" s="24"/>
      <c r="C29" s="162" t="s">
        <v>63</v>
      </c>
      <c r="D29" s="163"/>
      <c r="E29" s="40"/>
      <c r="F29" s="41" t="s">
        <v>91</v>
      </c>
      <c r="G29" s="40"/>
      <c r="H29" s="40"/>
      <c r="I29" s="26"/>
    </row>
    <row r="30" spans="2:9" ht="31.5" customHeight="1" thickBot="1" x14ac:dyDescent="0.3">
      <c r="B30" s="24"/>
      <c r="C30" s="162" t="s">
        <v>64</v>
      </c>
      <c r="D30" s="163"/>
      <c r="E30" s="40"/>
      <c r="F30" s="40"/>
      <c r="G30" s="41" t="s">
        <v>91</v>
      </c>
      <c r="H30" s="40"/>
      <c r="I30" s="26"/>
    </row>
    <row r="31" spans="2:9" ht="31.5" customHeight="1" thickBot="1" x14ac:dyDescent="0.3">
      <c r="B31" s="24"/>
      <c r="C31" s="162" t="s">
        <v>66</v>
      </c>
      <c r="D31" s="163"/>
      <c r="E31" s="40"/>
      <c r="F31" s="40"/>
      <c r="G31" s="40"/>
      <c r="H31" s="41" t="s">
        <v>91</v>
      </c>
      <c r="I31" s="26"/>
    </row>
    <row r="32" spans="2:9" x14ac:dyDescent="0.25">
      <c r="B32" s="24"/>
      <c r="C32" s="25"/>
      <c r="D32" s="25"/>
      <c r="E32" s="25"/>
      <c r="F32" s="25"/>
      <c r="G32" s="25"/>
      <c r="H32" s="25"/>
      <c r="I32" s="26"/>
    </row>
    <row r="33" spans="2:9" ht="15.75" thickBot="1" x14ac:dyDescent="0.3">
      <c r="B33" s="24"/>
      <c r="C33" s="25"/>
      <c r="D33" s="25"/>
      <c r="E33" s="25"/>
      <c r="F33" s="25"/>
      <c r="G33" s="25"/>
      <c r="H33" s="25"/>
      <c r="I33" s="26"/>
    </row>
    <row r="34" spans="2:9" ht="31.5" customHeight="1" thickBot="1" x14ac:dyDescent="0.3">
      <c r="B34" s="24"/>
      <c r="C34" s="25"/>
      <c r="D34" s="25"/>
      <c r="E34" s="49" t="s">
        <v>65</v>
      </c>
      <c r="F34" s="49" t="s">
        <v>63</v>
      </c>
      <c r="G34" s="49" t="s">
        <v>64</v>
      </c>
      <c r="H34" s="49" t="s">
        <v>66</v>
      </c>
      <c r="I34" s="26"/>
    </row>
    <row r="35" spans="2:9" ht="31.5" customHeight="1" thickBot="1" x14ac:dyDescent="0.3">
      <c r="B35" s="24"/>
      <c r="C35" s="162" t="s">
        <v>65</v>
      </c>
      <c r="D35" s="163"/>
      <c r="E35" s="41" t="s">
        <v>91</v>
      </c>
      <c r="F35" s="40"/>
      <c r="G35" s="40"/>
      <c r="H35" s="40"/>
      <c r="I35" s="26"/>
    </row>
    <row r="36" spans="2:9" ht="31.5" customHeight="1" thickBot="1" x14ac:dyDescent="0.3">
      <c r="B36" s="24"/>
      <c r="C36" s="162" t="s">
        <v>63</v>
      </c>
      <c r="D36" s="163"/>
      <c r="E36" s="40"/>
      <c r="F36" s="41" t="s">
        <v>91</v>
      </c>
      <c r="G36" s="40"/>
      <c r="H36" s="40"/>
      <c r="I36" s="26"/>
    </row>
    <row r="37" spans="2:9" ht="31.5" customHeight="1" thickBot="1" x14ac:dyDescent="0.3">
      <c r="B37" s="24"/>
      <c r="C37" s="162" t="s">
        <v>64</v>
      </c>
      <c r="D37" s="163"/>
      <c r="E37" s="40"/>
      <c r="F37" s="40"/>
      <c r="G37" s="41" t="s">
        <v>91</v>
      </c>
      <c r="H37" s="40"/>
      <c r="I37" s="26"/>
    </row>
    <row r="38" spans="2:9" ht="31.5" customHeight="1" thickBot="1" x14ac:dyDescent="0.3">
      <c r="B38" s="24"/>
      <c r="C38" s="162" t="s">
        <v>66</v>
      </c>
      <c r="D38" s="163"/>
      <c r="E38" s="40"/>
      <c r="F38" s="40"/>
      <c r="G38" s="40"/>
      <c r="H38" s="41" t="s">
        <v>91</v>
      </c>
      <c r="I38" s="26"/>
    </row>
    <row r="39" spans="2:9" x14ac:dyDescent="0.25">
      <c r="B39" s="24"/>
      <c r="C39" s="25"/>
      <c r="D39" s="25"/>
      <c r="E39" s="25"/>
      <c r="F39" s="25"/>
      <c r="G39" s="25"/>
      <c r="H39" s="25"/>
      <c r="I39" s="26"/>
    </row>
    <row r="40" spans="2:9" ht="15.75" thickBot="1" x14ac:dyDescent="0.3">
      <c r="B40" s="28"/>
      <c r="C40" s="29"/>
      <c r="D40" s="29"/>
      <c r="E40" s="29"/>
      <c r="F40" s="29"/>
      <c r="G40" s="29"/>
      <c r="H40" s="29"/>
      <c r="I40" s="30"/>
    </row>
  </sheetData>
  <mergeCells count="18">
    <mergeCell ref="C21:D21"/>
    <mergeCell ref="C22:D22"/>
    <mergeCell ref="C23:D23"/>
    <mergeCell ref="C24:D24"/>
    <mergeCell ref="D2:H5"/>
    <mergeCell ref="C9:E9"/>
    <mergeCell ref="C14:D14"/>
    <mergeCell ref="C15:D15"/>
    <mergeCell ref="C16:D16"/>
    <mergeCell ref="C17:D17"/>
    <mergeCell ref="C37:D37"/>
    <mergeCell ref="C38:D38"/>
    <mergeCell ref="C28:D28"/>
    <mergeCell ref="C29:D29"/>
    <mergeCell ref="C30:D30"/>
    <mergeCell ref="C31:D31"/>
    <mergeCell ref="C35:D35"/>
    <mergeCell ref="C36:D36"/>
  </mergeCells>
  <pageMargins left="0.70866141732283472" right="0.70866141732283472" top="0.74803149606299213" bottom="0.74803149606299213" header="0.31496062992125984" footer="0.31496062992125984"/>
  <pageSetup scale="70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09"/>
  <sheetViews>
    <sheetView showGridLines="0" topLeftCell="BK1" zoomScale="55" zoomScaleNormal="55" workbookViewId="0">
      <selection activeCell="BZ23" sqref="BZ23"/>
    </sheetView>
  </sheetViews>
  <sheetFormatPr baseColWidth="10" defaultColWidth="0" defaultRowHeight="15" zeroHeight="1" x14ac:dyDescent="0.25"/>
  <cols>
    <col min="1" max="1" width="11.42578125" customWidth="1"/>
    <col min="2" max="2" width="31.28515625" customWidth="1"/>
    <col min="3" max="3" width="3.42578125" customWidth="1"/>
    <col min="4" max="6" width="14.140625" customWidth="1"/>
    <col min="7" max="7" width="3.42578125" customWidth="1"/>
    <col min="8" max="10" width="14.140625" customWidth="1"/>
    <col min="11" max="11" width="6.140625" customWidth="1"/>
    <col min="12" max="14" width="14.140625" customWidth="1"/>
    <col min="15" max="15" width="5.85546875" customWidth="1"/>
    <col min="16" max="18" width="14.140625" customWidth="1"/>
    <col min="19" max="19" width="11.42578125" customWidth="1"/>
    <col min="20" max="20" width="5" customWidth="1"/>
    <col min="21" max="21" width="32.5703125" customWidth="1"/>
    <col min="22" max="25" width="29.85546875" customWidth="1"/>
    <col min="26" max="26" width="5" customWidth="1"/>
    <col min="27" max="27" width="32.5703125" customWidth="1"/>
    <col min="28" max="31" width="29.85546875" customWidth="1"/>
    <col min="32" max="32" width="11.42578125" customWidth="1"/>
    <col min="33" max="33" width="32.5703125" customWidth="1"/>
    <col min="34" max="34" width="29.85546875" customWidth="1"/>
    <col min="35" max="35" width="5" customWidth="1"/>
    <col min="36" max="36" width="32.5703125" customWidth="1"/>
    <col min="37" max="37" width="29.85546875" customWidth="1"/>
    <col min="38" max="38" width="5.42578125" customWidth="1"/>
    <col min="39" max="39" width="32.5703125" customWidth="1"/>
    <col min="40" max="40" width="29.85546875" customWidth="1"/>
    <col min="41" max="41" width="3.85546875" customWidth="1"/>
    <col min="42" max="42" width="19.28515625" customWidth="1"/>
    <col min="43" max="43" width="3.5703125" customWidth="1"/>
    <col min="44" max="44" width="12.28515625" customWidth="1"/>
    <col min="45" max="45" width="2.7109375" customWidth="1"/>
    <col min="46" max="46" width="12.28515625" customWidth="1"/>
    <col min="47" max="47" width="3.140625" customWidth="1"/>
    <col min="48" max="48" width="12.28515625" customWidth="1"/>
    <col min="49" max="49" width="6.42578125" customWidth="1"/>
    <col min="50" max="50" width="32.5703125" customWidth="1"/>
    <col min="51" max="53" width="11.28515625" customWidth="1"/>
    <col min="54" max="54" width="8" customWidth="1"/>
    <col min="55" max="55" width="32.5703125" customWidth="1"/>
    <col min="56" max="58" width="11.28515625" customWidth="1"/>
    <col min="59" max="62" width="11.28515625" hidden="1" customWidth="1"/>
    <col min="63" max="63" width="6.28515625" customWidth="1"/>
    <col min="64" max="64" width="32.5703125" customWidth="1"/>
    <col min="65" max="67" width="11.28515625" customWidth="1"/>
    <col min="68" max="68" width="11.42578125" customWidth="1"/>
    <col min="69" max="77" width="11.42578125" hidden="1" customWidth="1"/>
    <col min="78" max="78" width="32.5703125" customWidth="1"/>
    <col min="79" max="79" width="29.85546875" customWidth="1"/>
    <col min="80" max="80" width="11.42578125" customWidth="1"/>
    <col min="81" max="81" width="32.5703125" customWidth="1"/>
    <col min="82" max="82" width="29.85546875" customWidth="1"/>
    <col min="83" max="83" width="11.42578125" customWidth="1"/>
    <col min="84" max="16384" width="11.42578125" hidden="1"/>
  </cols>
  <sheetData>
    <row r="1" spans="2:82" x14ac:dyDescent="0.25"/>
    <row r="2" spans="2:82" x14ac:dyDescent="0.25"/>
    <row r="3" spans="2:82" x14ac:dyDescent="0.25"/>
    <row r="4" spans="2:82" x14ac:dyDescent="0.25">
      <c r="B4" s="1"/>
      <c r="C4" s="1"/>
      <c r="D4" s="1"/>
      <c r="E4" s="1"/>
      <c r="F4" s="1"/>
      <c r="G4" s="1"/>
      <c r="H4" s="1"/>
      <c r="I4" s="9"/>
      <c r="J4" s="1"/>
      <c r="K4" s="1"/>
      <c r="L4" s="1"/>
      <c r="M4" s="1"/>
      <c r="N4" s="1"/>
      <c r="O4" s="1"/>
      <c r="P4" s="1"/>
      <c r="Q4" s="1"/>
      <c r="R4" s="1"/>
      <c r="S4" s="1"/>
    </row>
    <row r="5" spans="2:82" ht="15.75" x14ac:dyDescent="0.25">
      <c r="B5" s="173" t="s">
        <v>7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</row>
    <row r="6" spans="2:82" x14ac:dyDescent="0.25">
      <c r="B6" s="1"/>
      <c r="C6" s="1"/>
      <c r="D6" s="2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BD6" s="76"/>
    </row>
    <row r="7" spans="2:82" x14ac:dyDescent="0.25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U7" s="174" t="s">
        <v>69</v>
      </c>
      <c r="V7" s="174"/>
      <c r="W7" s="174"/>
      <c r="X7" s="174"/>
      <c r="Y7" s="174"/>
      <c r="AA7" s="175" t="s">
        <v>70</v>
      </c>
      <c r="AB7" s="175"/>
      <c r="AC7" s="175"/>
      <c r="AD7" s="175"/>
      <c r="AE7" s="175"/>
      <c r="AG7" s="176" t="s">
        <v>71</v>
      </c>
      <c r="AH7" s="176"/>
      <c r="AJ7" s="177" t="s">
        <v>72</v>
      </c>
      <c r="AK7" s="177"/>
      <c r="AM7" s="172" t="s">
        <v>73</v>
      </c>
      <c r="AN7" s="172"/>
      <c r="AP7" s="61" t="s">
        <v>74</v>
      </c>
      <c r="AR7" s="61" t="s">
        <v>75</v>
      </c>
      <c r="AT7" s="61" t="s">
        <v>76</v>
      </c>
      <c r="AV7" s="61" t="s">
        <v>77</v>
      </c>
      <c r="AX7" s="176" t="s">
        <v>92</v>
      </c>
      <c r="AY7" s="176"/>
      <c r="AZ7" s="176"/>
      <c r="BA7" s="176"/>
      <c r="BC7" s="176" t="s">
        <v>93</v>
      </c>
      <c r="BD7" s="176"/>
      <c r="BE7" s="176"/>
      <c r="BF7" s="176"/>
      <c r="BG7" s="72"/>
      <c r="BH7" s="72"/>
      <c r="BI7" s="72"/>
      <c r="BJ7" s="72"/>
      <c r="BL7" s="176" t="s">
        <v>94</v>
      </c>
      <c r="BM7" s="176"/>
      <c r="BN7" s="176"/>
      <c r="BO7" s="176"/>
      <c r="BQ7" s="176" t="s">
        <v>95</v>
      </c>
      <c r="BR7" s="176"/>
      <c r="BS7" s="176"/>
      <c r="BT7" s="176"/>
      <c r="BU7" s="176"/>
      <c r="BV7" s="176"/>
      <c r="BW7" s="176"/>
      <c r="BX7" s="176"/>
      <c r="BZ7" s="172" t="s">
        <v>108</v>
      </c>
      <c r="CA7" s="172"/>
      <c r="CC7" s="172" t="s">
        <v>108</v>
      </c>
      <c r="CD7" s="172"/>
    </row>
    <row r="8" spans="2:82" ht="15.7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82" ht="23.25" customHeight="1" thickBot="1" x14ac:dyDescent="0.3">
      <c r="B9" s="15" t="s">
        <v>3</v>
      </c>
      <c r="C9" s="1"/>
      <c r="D9" s="180" t="s">
        <v>67</v>
      </c>
      <c r="E9" s="181"/>
      <c r="F9" s="182"/>
      <c r="G9" s="7"/>
      <c r="H9" s="180" t="s">
        <v>10</v>
      </c>
      <c r="I9" s="181"/>
      <c r="J9" s="182"/>
      <c r="K9" s="7"/>
      <c r="L9" s="180" t="s">
        <v>13</v>
      </c>
      <c r="M9" s="181"/>
      <c r="N9" s="182"/>
      <c r="O9" s="7"/>
      <c r="P9" s="180" t="s">
        <v>15</v>
      </c>
      <c r="Q9" s="181"/>
      <c r="R9" s="182"/>
      <c r="S9" s="7"/>
      <c r="V9" s="178" t="s">
        <v>67</v>
      </c>
      <c r="W9" s="178" t="s">
        <v>10</v>
      </c>
      <c r="X9" s="178" t="s">
        <v>13</v>
      </c>
      <c r="Y9" s="178" t="s">
        <v>15</v>
      </c>
      <c r="AB9" s="178" t="s">
        <v>67</v>
      </c>
      <c r="AC9" s="178" t="s">
        <v>10</v>
      </c>
      <c r="AD9" s="178" t="s">
        <v>13</v>
      </c>
      <c r="AE9" s="178" t="s">
        <v>15</v>
      </c>
    </row>
    <row r="10" spans="2:82" ht="15.75" thickBot="1" x14ac:dyDescent="0.3">
      <c r="B10" s="1"/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V10" s="179"/>
      <c r="W10" s="179" t="s">
        <v>10</v>
      </c>
      <c r="X10" s="179" t="s">
        <v>13</v>
      </c>
      <c r="Y10" s="179" t="s">
        <v>68</v>
      </c>
      <c r="AB10" s="179"/>
      <c r="AC10" s="179" t="s">
        <v>10</v>
      </c>
      <c r="AD10" s="179" t="s">
        <v>13</v>
      </c>
      <c r="AE10" s="179" t="s">
        <v>68</v>
      </c>
    </row>
    <row r="11" spans="2:82" s="53" customFormat="1" ht="27" customHeight="1" thickBot="1" x14ac:dyDescent="0.3">
      <c r="B11" s="50" t="s">
        <v>67</v>
      </c>
      <c r="C11" s="51"/>
      <c r="D11" s="56">
        <v>1</v>
      </c>
      <c r="E11" s="56">
        <v>1</v>
      </c>
      <c r="F11" s="56">
        <v>1</v>
      </c>
      <c r="G11" s="54"/>
      <c r="H11" s="55">
        <v>1</v>
      </c>
      <c r="I11" s="55">
        <v>1</v>
      </c>
      <c r="J11" s="55">
        <v>2</v>
      </c>
      <c r="K11" s="54"/>
      <c r="L11" s="55">
        <v>0.25</v>
      </c>
      <c r="M11" s="55">
        <v>0.33333333333333331</v>
      </c>
      <c r="N11" s="55">
        <v>0.5</v>
      </c>
      <c r="O11" s="54"/>
      <c r="P11" s="55">
        <v>0.25</v>
      </c>
      <c r="Q11" s="55">
        <v>0.33333333333333331</v>
      </c>
      <c r="R11" s="55">
        <v>0.5</v>
      </c>
      <c r="S11" s="52"/>
      <c r="U11" s="50" t="s">
        <v>67</v>
      </c>
      <c r="V11" s="57">
        <f>(4*E11+D11+F11)/6</f>
        <v>1</v>
      </c>
      <c r="W11" s="59">
        <f>(4*I11+H11+J11)/6</f>
        <v>1.1666666666666667</v>
      </c>
      <c r="X11" s="59">
        <f>(4*M11+L11+N11)/6</f>
        <v>0.34722222222222215</v>
      </c>
      <c r="Y11" s="59">
        <f>(4*Q11+P11+R11)/6</f>
        <v>0.34722222222222215</v>
      </c>
      <c r="AA11" s="50" t="s">
        <v>67</v>
      </c>
      <c r="AB11" s="60">
        <f>V11/SUM($V$11:$V$14)</f>
        <v>0.12631578947368421</v>
      </c>
      <c r="AC11" s="59">
        <f>W11/SUM($W$11:$W$14)</f>
        <v>0.11475409836065573</v>
      </c>
      <c r="AD11" s="59">
        <f>X11/SUM($X$11:$X$14)</f>
        <v>7.3964497041420108E-2</v>
      </c>
      <c r="AE11" s="59">
        <f>Y11/SUM($Y$11:$Y$14)</f>
        <v>0.1830161054172767</v>
      </c>
      <c r="AG11" s="50" t="s">
        <v>67</v>
      </c>
      <c r="AH11" s="59">
        <f>AVERAGE(AB11:AE11)</f>
        <v>0.12451262257325919</v>
      </c>
      <c r="AJ11" s="50" t="s">
        <v>67</v>
      </c>
      <c r="AK11" s="59">
        <f>V11*$AH$11+W11*$AH$12+X11*$AH$13+Y11*$AH$14</f>
        <v>0.50942062129641386</v>
      </c>
      <c r="AM11" s="50" t="s">
        <v>67</v>
      </c>
      <c r="AN11" s="59">
        <f>AK11/AH11</f>
        <v>4.0913170951538449</v>
      </c>
      <c r="AP11" s="59">
        <f>AVERAGE(AN11:AN14)</f>
        <v>4.1693243628895109</v>
      </c>
      <c r="AR11" s="59">
        <f>(AP11-4)/(4-1)</f>
        <v>5.6441454296503636E-2</v>
      </c>
      <c r="AT11" s="59">
        <v>0.88200000000000001</v>
      </c>
      <c r="AV11" s="59">
        <f>AR11/AT11</f>
        <v>6.3992578567464445E-2</v>
      </c>
      <c r="AX11" s="75" t="s">
        <v>67</v>
      </c>
      <c r="AY11" s="77">
        <f>1/((SUM($F$11:$F$14)+SUM($J$11:$J$14)+SUM($N$11:$N$14)+SUM($R$11:$R$14)))</f>
        <v>3.2000000000000001E-2</v>
      </c>
      <c r="AZ11" s="77">
        <f>1/(SUM($E$11:$E$14)+SUM($I$11:$I$14)+SUM($M$11:$M$14)+SUM($Q$11:$Q$14))</f>
        <v>4.0760869565217392E-2</v>
      </c>
      <c r="BA11" s="77">
        <f>1/(SUM($D$11:$D$14)+SUM($H$11:$H$14)+SUM($L$11:$L$14)+SUM($P$11:$P$14))</f>
        <v>5.3571428571428568E-2</v>
      </c>
      <c r="BC11" s="75" t="s">
        <v>67</v>
      </c>
      <c r="BD11" s="77">
        <f>D11+H11+L11+P11</f>
        <v>2.5</v>
      </c>
      <c r="BE11" s="77">
        <f t="shared" ref="BE11:BF14" si="0">E11+I11+M11+Q11</f>
        <v>2.666666666666667</v>
      </c>
      <c r="BF11" s="77">
        <f t="shared" si="0"/>
        <v>4</v>
      </c>
      <c r="BG11" s="78"/>
      <c r="BH11" s="78"/>
      <c r="BI11" s="78"/>
      <c r="BJ11" s="78"/>
      <c r="BL11" s="75" t="s">
        <v>67</v>
      </c>
      <c r="BM11" s="77">
        <f>AY11*BD11</f>
        <v>0.08</v>
      </c>
      <c r="BN11" s="77">
        <f t="shared" ref="BN11:BO14" si="1">AZ11*BE11</f>
        <v>0.10869565217391305</v>
      </c>
      <c r="BO11" s="77">
        <f t="shared" si="1"/>
        <v>0.21428571428571427</v>
      </c>
      <c r="BQ11" s="99" t="s">
        <v>96</v>
      </c>
      <c r="BR11" s="99">
        <f>IF((BN11&gt;=BN12),1,(IF((BM12&gt;BO11),"",((BM12-BO11)/((BN11-BO11)-(BN12-BM12))))))</f>
        <v>1</v>
      </c>
      <c r="BS11" s="99" t="s">
        <v>99</v>
      </c>
      <c r="BT11" s="99">
        <f>IF((BN12&gt;=BN11),1,(IF((BM11&gt;BO12),"",((BM11-BO12)/((BN12-BO12)-(BN11-BM11))))))</f>
        <v>0.92530146195710172</v>
      </c>
      <c r="BU11" s="99" t="s">
        <v>102</v>
      </c>
      <c r="BV11" s="99">
        <f>IF((BN13&gt;=BN11),1,(IF((BM11&gt;BO13),"",((BM11-BO13)/((BN13-BO13)-(BN11-BM11))))))</f>
        <v>1</v>
      </c>
      <c r="BW11" s="99" t="s">
        <v>105</v>
      </c>
      <c r="BX11" s="99">
        <f>IF((BN14&gt;=BN11),1,(IF((BM11&gt;BO14),"",((BM11-BO14)/((BN14-BO14)-(BN11-BM11))))))</f>
        <v>1</v>
      </c>
      <c r="BZ11" s="50" t="s">
        <v>67</v>
      </c>
      <c r="CA11" s="59">
        <f>MIN(BR11:BR13)</f>
        <v>0.19570869553798875</v>
      </c>
      <c r="CC11" s="50" t="s">
        <v>67</v>
      </c>
      <c r="CD11" s="59">
        <f>CA11/SUM($CA$11:$CA$14)</f>
        <v>7.3620130972135198E-2</v>
      </c>
    </row>
    <row r="12" spans="2:82" s="53" customFormat="1" ht="27" customHeight="1" thickBot="1" x14ac:dyDescent="0.3">
      <c r="B12" s="50" t="s">
        <v>10</v>
      </c>
      <c r="C12" s="51"/>
      <c r="D12" s="55">
        <v>0.5</v>
      </c>
      <c r="E12" s="55">
        <v>1</v>
      </c>
      <c r="F12" s="55">
        <v>1</v>
      </c>
      <c r="G12" s="54"/>
      <c r="H12" s="56">
        <v>1</v>
      </c>
      <c r="I12" s="56">
        <v>1</v>
      </c>
      <c r="J12" s="56">
        <v>1</v>
      </c>
      <c r="K12" s="54"/>
      <c r="L12" s="55">
        <v>0.25</v>
      </c>
      <c r="M12" s="55">
        <v>0.33333333333333331</v>
      </c>
      <c r="N12" s="55">
        <v>0.5</v>
      </c>
      <c r="O12" s="54"/>
      <c r="P12" s="55">
        <v>0.16666666666666666</v>
      </c>
      <c r="Q12" s="55">
        <v>0.2</v>
      </c>
      <c r="R12" s="55">
        <v>0.25</v>
      </c>
      <c r="S12" s="52"/>
      <c r="U12" s="50" t="s">
        <v>10</v>
      </c>
      <c r="V12" s="59">
        <f t="shared" ref="V12:V14" si="2">(4*E12+D12+F12)/6</f>
        <v>0.91666666666666663</v>
      </c>
      <c r="W12" s="57">
        <f t="shared" ref="W12" si="3">(4*I12+H12+J12)/6</f>
        <v>1</v>
      </c>
      <c r="X12" s="59">
        <f t="shared" ref="X12:X13" si="4">(4*M12+L12+N12)/6</f>
        <v>0.34722222222222215</v>
      </c>
      <c r="Y12" s="59">
        <f t="shared" ref="Y12:Y14" si="5">(4*Q12+P12+R12)/6</f>
        <v>0.20277777777777781</v>
      </c>
      <c r="AA12" s="50" t="s">
        <v>10</v>
      </c>
      <c r="AB12" s="59">
        <f t="shared" ref="AB12:AB14" si="6">V12/SUM($V$11:$V$14)</f>
        <v>0.11578947368421053</v>
      </c>
      <c r="AC12" s="60">
        <f t="shared" ref="AC12:AC14" si="7">W12/SUM($W$11:$W$14)</f>
        <v>9.8360655737704902E-2</v>
      </c>
      <c r="AD12" s="59">
        <f t="shared" ref="AD12:AD14" si="8">X12/SUM($X$11:$X$14)</f>
        <v>7.3964497041420108E-2</v>
      </c>
      <c r="AE12" s="59">
        <f t="shared" ref="AE12:AE14" si="9">Y12/SUM($Y$11:$Y$14)</f>
        <v>0.10688140556368962</v>
      </c>
      <c r="AG12" s="50" t="s">
        <v>10</v>
      </c>
      <c r="AH12" s="59">
        <f t="shared" ref="AH12:AH14" si="10">AVERAGE(AB12:AE12)</f>
        <v>9.8749008006756289E-2</v>
      </c>
      <c r="AJ12" s="50" t="s">
        <v>10</v>
      </c>
      <c r="AK12" s="59">
        <f t="shared" ref="AK12:AK14" si="11">V12*$AH$11+W12*$AH$12+X12*$AH$13+Y12*$AH$14</f>
        <v>0.40903203000601723</v>
      </c>
      <c r="AM12" s="50" t="s">
        <v>10</v>
      </c>
      <c r="AN12" s="59">
        <f t="shared" ref="AN12:AN14" si="12">AK12/AH12</f>
        <v>4.1421381162434745</v>
      </c>
      <c r="AX12" s="75" t="s">
        <v>10</v>
      </c>
      <c r="AY12" s="77">
        <f t="shared" ref="AY12:AY14" si="13">1/((SUM($F$11:$F$14)+SUM($J$11:$J$14)+SUM($N$11:$N$14)+SUM($R$11:$R$14)))</f>
        <v>3.2000000000000001E-2</v>
      </c>
      <c r="AZ12" s="77">
        <f t="shared" ref="AZ12:AZ14" si="14">1/(SUM($E$11:$E$14)+SUM($I$11:$I$14)+SUM($M$11:$M$14)+SUM($Q$11:$Q$14))</f>
        <v>4.0760869565217392E-2</v>
      </c>
      <c r="BA12" s="77">
        <f t="shared" ref="BA12:BA14" si="15">1/(SUM($D$11:$D$14)+SUM($H$11:$H$14)+SUM($L$11:$L$14)+SUM($P$11:$P$14))</f>
        <v>5.3571428571428568E-2</v>
      </c>
      <c r="BC12" s="75" t="s">
        <v>10</v>
      </c>
      <c r="BD12" s="77">
        <f t="shared" ref="BD12:BD14" si="16">D12+H12+L12+P12</f>
        <v>1.9166666666666667</v>
      </c>
      <c r="BE12" s="77">
        <f t="shared" si="0"/>
        <v>2.5333333333333337</v>
      </c>
      <c r="BF12" s="77">
        <f t="shared" si="0"/>
        <v>2.75</v>
      </c>
      <c r="BG12" s="78"/>
      <c r="BH12" s="78"/>
      <c r="BI12" s="78"/>
      <c r="BJ12" s="78"/>
      <c r="BL12" s="75" t="s">
        <v>10</v>
      </c>
      <c r="BM12" s="77">
        <f t="shared" ref="BM12:BM14" si="17">AY12*BD12</f>
        <v>6.1333333333333337E-2</v>
      </c>
      <c r="BN12" s="77">
        <f t="shared" si="1"/>
        <v>0.10326086956521741</v>
      </c>
      <c r="BO12" s="77">
        <f t="shared" si="1"/>
        <v>0.14732142857142858</v>
      </c>
      <c r="BQ12" s="99" t="s">
        <v>97</v>
      </c>
      <c r="BR12" s="99">
        <f>IF((BN11&gt;=BN13),1,(IF((BM13&gt;BO11),"",((BM13-BO11)/((BN11-BO11)-(BN13-BM13))))))</f>
        <v>0.19570869553798875</v>
      </c>
      <c r="BS12" s="99" t="s">
        <v>100</v>
      </c>
      <c r="BT12" s="99" t="str">
        <f>IF((BN12&gt;=BN13),1,(IF((BM13&gt;BO12),"",((BM13-BO12)/((BN12-BO12)-(BN13-BM13))))))</f>
        <v/>
      </c>
      <c r="BU12" s="99" t="s">
        <v>103</v>
      </c>
      <c r="BV12" s="99">
        <f>IF((BN13&gt;=BN12),1,(IF((BM12&gt;BO13),"",((BM12-BO13)/((BN13-BO13)-(BN12-BM12))))))</f>
        <v>1</v>
      </c>
      <c r="BW12" s="99" t="s">
        <v>106</v>
      </c>
      <c r="BX12" s="99">
        <f>IF((BN14&gt;=BN12),1,(IF((BM12&gt;BO14),"",((BM12-BO14)/((BN14-BO14)-(BN12-BM12))))))</f>
        <v>1</v>
      </c>
      <c r="BZ12" s="50" t="s">
        <v>10</v>
      </c>
      <c r="CA12" s="59">
        <f>MIN(BT11:BT13)</f>
        <v>0.92530146195710172</v>
      </c>
      <c r="CC12" s="50" t="s">
        <v>10</v>
      </c>
      <c r="CD12" s="59">
        <f t="shared" ref="CD12:CD14" si="18">CA12/SUM($CA$11:$CA$14)</f>
        <v>0.34807249943969487</v>
      </c>
    </row>
    <row r="13" spans="2:82" s="53" customFormat="1" ht="27" customHeight="1" thickBot="1" x14ac:dyDescent="0.3">
      <c r="B13" s="50" t="s">
        <v>13</v>
      </c>
      <c r="C13" s="51"/>
      <c r="D13" s="55">
        <v>2</v>
      </c>
      <c r="E13" s="55">
        <v>3</v>
      </c>
      <c r="F13" s="55">
        <v>4</v>
      </c>
      <c r="G13" s="54"/>
      <c r="H13" s="55">
        <v>2</v>
      </c>
      <c r="I13" s="55">
        <v>3</v>
      </c>
      <c r="J13" s="55">
        <v>4</v>
      </c>
      <c r="K13" s="54"/>
      <c r="L13" s="56">
        <v>1</v>
      </c>
      <c r="M13" s="56">
        <v>1</v>
      </c>
      <c r="N13" s="56">
        <v>1</v>
      </c>
      <c r="O13" s="54"/>
      <c r="P13" s="55">
        <v>0.25</v>
      </c>
      <c r="Q13" s="55">
        <v>0.33333333333333331</v>
      </c>
      <c r="R13" s="55">
        <v>0.5</v>
      </c>
      <c r="S13" s="52"/>
      <c r="U13" s="50" t="s">
        <v>13</v>
      </c>
      <c r="V13" s="59">
        <f t="shared" si="2"/>
        <v>3</v>
      </c>
      <c r="W13" s="59">
        <f>(4*I13+H13+J13)/6</f>
        <v>3</v>
      </c>
      <c r="X13" s="57">
        <f t="shared" si="4"/>
        <v>1</v>
      </c>
      <c r="Y13" s="59">
        <f t="shared" si="5"/>
        <v>0.34722222222222215</v>
      </c>
      <c r="AA13" s="50" t="s">
        <v>13</v>
      </c>
      <c r="AB13" s="59">
        <f t="shared" si="6"/>
        <v>0.37894736842105264</v>
      </c>
      <c r="AC13" s="59">
        <f t="shared" si="7"/>
        <v>0.29508196721311469</v>
      </c>
      <c r="AD13" s="60">
        <f t="shared" si="8"/>
        <v>0.21301775147928992</v>
      </c>
      <c r="AE13" s="59">
        <f t="shared" si="9"/>
        <v>0.1830161054172767</v>
      </c>
      <c r="AG13" s="50" t="s">
        <v>13</v>
      </c>
      <c r="AH13" s="59">
        <f t="shared" si="10"/>
        <v>0.2675157981326835</v>
      </c>
      <c r="AJ13" s="50" t="s">
        <v>13</v>
      </c>
      <c r="AK13" s="59">
        <f t="shared" si="11"/>
        <v>1.1141140826808205</v>
      </c>
      <c r="AM13" s="50" t="s">
        <v>13</v>
      </c>
      <c r="AN13" s="59">
        <f t="shared" si="12"/>
        <v>4.1646664999135412</v>
      </c>
      <c r="AX13" s="75" t="s">
        <v>13</v>
      </c>
      <c r="AY13" s="77">
        <f t="shared" si="13"/>
        <v>3.2000000000000001E-2</v>
      </c>
      <c r="AZ13" s="77">
        <f t="shared" si="14"/>
        <v>4.0760869565217392E-2</v>
      </c>
      <c r="BA13" s="77">
        <f t="shared" si="15"/>
        <v>5.3571428571428568E-2</v>
      </c>
      <c r="BC13" s="75" t="s">
        <v>13</v>
      </c>
      <c r="BD13" s="77">
        <f t="shared" si="16"/>
        <v>5.25</v>
      </c>
      <c r="BE13" s="77">
        <f t="shared" si="0"/>
        <v>7.333333333333333</v>
      </c>
      <c r="BF13" s="77">
        <f t="shared" si="0"/>
        <v>9.5</v>
      </c>
      <c r="BG13" s="78"/>
      <c r="BH13" s="78"/>
      <c r="BI13" s="78"/>
      <c r="BJ13" s="78"/>
      <c r="BL13" s="75" t="s">
        <v>13</v>
      </c>
      <c r="BM13" s="77">
        <f t="shared" si="17"/>
        <v>0.16800000000000001</v>
      </c>
      <c r="BN13" s="77">
        <f t="shared" si="1"/>
        <v>0.29891304347826086</v>
      </c>
      <c r="BO13" s="77">
        <f t="shared" si="1"/>
        <v>0.5089285714285714</v>
      </c>
      <c r="BQ13" s="99" t="s">
        <v>98</v>
      </c>
      <c r="BR13" s="99" t="str">
        <f>IF((BN11&gt;=BN14),1,(IF((BM14&gt;BO11),"",((BM14-BO11)/((BN11-BO11)-(BN14-BM14))))))</f>
        <v/>
      </c>
      <c r="BS13" s="99" t="s">
        <v>101</v>
      </c>
      <c r="BT13" s="99" t="str">
        <f>IF((BN12&gt;=BN14),1,(IF((BM14&gt;BO12),"",((BM14-BO12)/((BN12-BO12)-(BN14-BM14))))))</f>
        <v/>
      </c>
      <c r="BU13" s="99" t="s">
        <v>104</v>
      </c>
      <c r="BV13" s="99">
        <f>IF((BN13&gt;=BN14),1,(IF((BM14&gt;BO13),"",((BM14-BO13)/((BN13-BO13)-(BN14-BM14))))))</f>
        <v>0.53734826911601408</v>
      </c>
      <c r="BW13" s="99" t="s">
        <v>107</v>
      </c>
      <c r="BX13" s="99">
        <f>IF((BN14&gt;=BN13),1,(IF((BM13&gt;BO14),"",((BM13-BO14)/((BN14-BO14)-(BN13-BM13))))))</f>
        <v>1</v>
      </c>
      <c r="BZ13" s="50" t="s">
        <v>13</v>
      </c>
      <c r="CA13" s="59">
        <f>MIN(BV11:BV13)</f>
        <v>0.53734826911601408</v>
      </c>
      <c r="CC13" s="50" t="s">
        <v>13</v>
      </c>
      <c r="CD13" s="59">
        <f t="shared" si="18"/>
        <v>0.20213537186594877</v>
      </c>
    </row>
    <row r="14" spans="2:82" s="53" customFormat="1" ht="27" customHeight="1" thickBot="1" x14ac:dyDescent="0.3">
      <c r="B14" s="50" t="s">
        <v>15</v>
      </c>
      <c r="C14" s="51"/>
      <c r="D14" s="55">
        <v>2</v>
      </c>
      <c r="E14" s="55">
        <v>3</v>
      </c>
      <c r="F14" s="55">
        <v>4</v>
      </c>
      <c r="G14" s="54"/>
      <c r="H14" s="55">
        <v>4</v>
      </c>
      <c r="I14" s="55">
        <v>5</v>
      </c>
      <c r="J14" s="55">
        <v>6</v>
      </c>
      <c r="K14" s="54"/>
      <c r="L14" s="55">
        <v>2</v>
      </c>
      <c r="M14" s="55">
        <v>3</v>
      </c>
      <c r="N14" s="55">
        <v>4</v>
      </c>
      <c r="O14" s="54"/>
      <c r="P14" s="56">
        <v>1</v>
      </c>
      <c r="Q14" s="56">
        <v>1</v>
      </c>
      <c r="R14" s="56">
        <v>1</v>
      </c>
      <c r="S14" s="52"/>
      <c r="U14" s="50" t="s">
        <v>15</v>
      </c>
      <c r="V14" s="59">
        <f t="shared" si="2"/>
        <v>3</v>
      </c>
      <c r="W14" s="59">
        <f>(4*I14+H14+J14)/6</f>
        <v>5</v>
      </c>
      <c r="X14" s="59">
        <f>(4*M14+L14+N14)/6</f>
        <v>3</v>
      </c>
      <c r="Y14" s="57">
        <f t="shared" si="5"/>
        <v>1</v>
      </c>
      <c r="AA14" s="50" t="s">
        <v>15</v>
      </c>
      <c r="AB14" s="59">
        <f t="shared" si="6"/>
        <v>0.37894736842105264</v>
      </c>
      <c r="AC14" s="59">
        <f t="shared" si="7"/>
        <v>0.49180327868852453</v>
      </c>
      <c r="AD14" s="59">
        <f t="shared" si="8"/>
        <v>0.63905325443786976</v>
      </c>
      <c r="AE14" s="60">
        <f t="shared" si="9"/>
        <v>0.52708638360175697</v>
      </c>
      <c r="AG14" s="50" t="s">
        <v>15</v>
      </c>
      <c r="AH14" s="59">
        <f t="shared" si="10"/>
        <v>0.50922257128730097</v>
      </c>
      <c r="AJ14" s="50" t="s">
        <v>15</v>
      </c>
      <c r="AK14" s="59">
        <f t="shared" si="11"/>
        <v>2.1790528734389105</v>
      </c>
      <c r="AM14" s="50" t="s">
        <v>15</v>
      </c>
      <c r="AN14" s="59">
        <f t="shared" si="12"/>
        <v>4.2791757402471839</v>
      </c>
      <c r="AX14" s="75" t="s">
        <v>15</v>
      </c>
      <c r="AY14" s="77">
        <f t="shared" si="13"/>
        <v>3.2000000000000001E-2</v>
      </c>
      <c r="AZ14" s="77">
        <f t="shared" si="14"/>
        <v>4.0760869565217392E-2</v>
      </c>
      <c r="BA14" s="77">
        <f t="shared" si="15"/>
        <v>5.3571428571428568E-2</v>
      </c>
      <c r="BC14" s="75" t="s">
        <v>15</v>
      </c>
      <c r="BD14" s="77">
        <f t="shared" si="16"/>
        <v>9</v>
      </c>
      <c r="BE14" s="77">
        <f t="shared" si="0"/>
        <v>12</v>
      </c>
      <c r="BF14" s="77">
        <f t="shared" si="0"/>
        <v>15</v>
      </c>
      <c r="BG14" s="78"/>
      <c r="BH14" s="78"/>
      <c r="BI14" s="78"/>
      <c r="BJ14" s="78"/>
      <c r="BL14" s="75" t="s">
        <v>15</v>
      </c>
      <c r="BM14" s="77">
        <f t="shared" si="17"/>
        <v>0.28800000000000003</v>
      </c>
      <c r="BN14" s="77">
        <f t="shared" si="1"/>
        <v>0.4891304347826087</v>
      </c>
      <c r="BO14" s="77">
        <f t="shared" si="1"/>
        <v>0.80357142857142849</v>
      </c>
      <c r="BZ14" s="50" t="s">
        <v>15</v>
      </c>
      <c r="CA14" s="59">
        <f>MIN(BX11:BX13)</f>
        <v>1</v>
      </c>
      <c r="CC14" s="50" t="s">
        <v>15</v>
      </c>
      <c r="CD14" s="59">
        <f t="shared" si="18"/>
        <v>0.37617199772222121</v>
      </c>
    </row>
    <row r="15" spans="2:82" ht="15.75" thickBot="1" x14ac:dyDescent="0.3">
      <c r="B15" s="1"/>
      <c r="C15" s="1"/>
      <c r="D15" s="183" t="str">
        <f>IF(AV11&lt;=0.1,"MATRIZ CONSISTENTE","MATRIZ INCONSISTENTE")</f>
        <v>MATRIZ CONSISTENTE</v>
      </c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5"/>
      <c r="S15" s="7"/>
      <c r="Y15" s="58"/>
      <c r="AB15" s="62">
        <f>SUM(AB11:AB14)</f>
        <v>1</v>
      </c>
      <c r="AC15" s="62">
        <f t="shared" ref="AC15:AE15" si="19">SUM(AC11:AC14)</f>
        <v>0.99999999999999978</v>
      </c>
      <c r="AD15" s="62">
        <f t="shared" si="19"/>
        <v>0.99999999999999989</v>
      </c>
      <c r="AE15" s="62">
        <f t="shared" si="19"/>
        <v>1</v>
      </c>
      <c r="AH15" s="62"/>
      <c r="AN15" s="62"/>
      <c r="CD15" s="62">
        <f>SUM(CD11:CD14)</f>
        <v>1</v>
      </c>
    </row>
    <row r="16" spans="2:82" x14ac:dyDescent="0.25">
      <c r="B16" s="1"/>
      <c r="C16" s="1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Y16" s="58"/>
      <c r="AB16" s="62"/>
      <c r="AC16" s="62"/>
      <c r="AD16" s="62"/>
      <c r="AE16" s="62"/>
      <c r="AH16" s="62"/>
      <c r="AN16" s="62"/>
    </row>
    <row r="17" spans="2:40" x14ac:dyDescent="0.25">
      <c r="B17" s="1"/>
      <c r="C17" s="1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Y17" s="58"/>
      <c r="AB17" s="62"/>
      <c r="AC17" s="62"/>
      <c r="AD17" s="62"/>
      <c r="AE17" s="62"/>
      <c r="AH17" s="62"/>
      <c r="AN17" s="62"/>
    </row>
    <row r="18" spans="2:40" x14ac:dyDescent="0.25">
      <c r="B18" s="16" t="s">
        <v>1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40" ht="15.75" thickBot="1" x14ac:dyDescent="0.3">
      <c r="B19" s="1"/>
      <c r="C19" s="1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2:40" ht="15.75" customHeight="1" thickBot="1" x14ac:dyDescent="0.3">
      <c r="B20" s="19" t="s">
        <v>67</v>
      </c>
      <c r="C20" s="1"/>
      <c r="D20" s="186" t="s">
        <v>58</v>
      </c>
      <c r="E20" s="187"/>
      <c r="F20" s="188"/>
      <c r="G20" s="7"/>
      <c r="H20" s="186" t="s">
        <v>59</v>
      </c>
      <c r="I20" s="187"/>
      <c r="J20" s="188"/>
      <c r="K20" s="7"/>
      <c r="L20" s="189"/>
      <c r="M20" s="189"/>
      <c r="N20" s="189"/>
      <c r="O20" s="7"/>
      <c r="P20" s="7"/>
      <c r="Q20" s="7"/>
      <c r="R20" s="7"/>
      <c r="S20" s="7"/>
      <c r="V20" s="6" t="s">
        <v>58</v>
      </c>
      <c r="W20" s="6" t="s">
        <v>59</v>
      </c>
      <c r="AB20" s="6" t="s">
        <v>58</v>
      </c>
      <c r="AC20" s="6" t="s">
        <v>59</v>
      </c>
    </row>
    <row r="21" spans="2:40" ht="15.75" thickBot="1" x14ac:dyDescent="0.3">
      <c r="B21" s="1"/>
      <c r="C21" s="1"/>
      <c r="D21" s="7"/>
      <c r="E21" s="7"/>
      <c r="F21" s="7"/>
      <c r="G21" s="7"/>
      <c r="H21" s="7"/>
      <c r="I21" s="7"/>
      <c r="J21" s="7"/>
      <c r="K21" s="7"/>
      <c r="L21" s="8"/>
      <c r="M21" s="8"/>
      <c r="N21" s="8"/>
      <c r="O21" s="7"/>
      <c r="P21" s="7"/>
      <c r="Q21" s="7"/>
      <c r="R21" s="7"/>
      <c r="S21" s="7"/>
    </row>
    <row r="22" spans="2:40" ht="15.75" thickBot="1" x14ac:dyDescent="0.3">
      <c r="B22" s="6" t="s">
        <v>58</v>
      </c>
      <c r="C22" s="1"/>
      <c r="D22" s="56">
        <v>1</v>
      </c>
      <c r="E22" s="56">
        <v>1</v>
      </c>
      <c r="F22" s="56">
        <v>1</v>
      </c>
      <c r="G22" s="4"/>
      <c r="H22" s="55">
        <v>1</v>
      </c>
      <c r="I22" s="55">
        <v>1</v>
      </c>
      <c r="J22" s="55">
        <v>2</v>
      </c>
      <c r="K22" s="4"/>
      <c r="L22" s="11"/>
      <c r="M22" s="10"/>
      <c r="N22" s="11"/>
      <c r="O22" s="7"/>
      <c r="P22" s="7"/>
      <c r="Q22" s="7"/>
      <c r="R22" s="7"/>
      <c r="S22" s="7"/>
      <c r="U22" s="6" t="s">
        <v>58</v>
      </c>
      <c r="V22" s="57">
        <v>1</v>
      </c>
      <c r="W22" s="59">
        <f>(4*I22+H22+J22)/6</f>
        <v>1.1666666666666667</v>
      </c>
      <c r="AA22" s="6" t="s">
        <v>58</v>
      </c>
      <c r="AB22" s="79">
        <f>V22/($V$22+$V$23)</f>
        <v>0.52173913043478259</v>
      </c>
      <c r="AC22" s="59">
        <f>W22/($W$22+$W$23)</f>
        <v>0.53846153846153844</v>
      </c>
      <c r="AG22" s="6" t="s">
        <v>58</v>
      </c>
      <c r="AH22" s="59">
        <f>AVERAGE(AB22:AC22)</f>
        <v>0.53010033444816052</v>
      </c>
    </row>
    <row r="23" spans="2:40" ht="15.75" thickBot="1" x14ac:dyDescent="0.3">
      <c r="B23" s="6" t="s">
        <v>59</v>
      </c>
      <c r="C23" s="1"/>
      <c r="D23" s="55">
        <v>1</v>
      </c>
      <c r="E23" s="55">
        <v>1</v>
      </c>
      <c r="F23" s="55">
        <v>0.5</v>
      </c>
      <c r="G23" s="4"/>
      <c r="H23" s="56">
        <v>1</v>
      </c>
      <c r="I23" s="56">
        <v>1</v>
      </c>
      <c r="J23" s="56">
        <v>1</v>
      </c>
      <c r="K23" s="4"/>
      <c r="L23" s="11"/>
      <c r="M23" s="10"/>
      <c r="N23" s="11"/>
      <c r="O23" s="7"/>
      <c r="P23" s="7"/>
      <c r="Q23" s="7"/>
      <c r="R23" s="7"/>
      <c r="S23" s="7"/>
      <c r="U23" s="6" t="s">
        <v>59</v>
      </c>
      <c r="V23" s="59">
        <f>(4*E23+D23+F23)/6</f>
        <v>0.91666666666666663</v>
      </c>
      <c r="W23" s="57">
        <v>1</v>
      </c>
      <c r="AA23" s="6" t="s">
        <v>59</v>
      </c>
      <c r="AB23" s="59">
        <f>V23/($V$22+$V$23)</f>
        <v>0.47826086956521741</v>
      </c>
      <c r="AC23" s="79">
        <f>W23/($W$22+$W$23)</f>
        <v>0.46153846153846145</v>
      </c>
      <c r="AG23" s="6" t="s">
        <v>59</v>
      </c>
      <c r="AH23" s="59">
        <f>AVERAGE(AB23:AC23)</f>
        <v>0.46989966555183943</v>
      </c>
    </row>
    <row r="24" spans="2:40" ht="15.75" thickBo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AH24" s="62"/>
    </row>
    <row r="25" spans="2:40" ht="15.75" customHeight="1" thickBot="1" x14ac:dyDescent="0.3">
      <c r="B25" s="19" t="s">
        <v>15</v>
      </c>
      <c r="C25" s="1"/>
      <c r="D25" s="186" t="s">
        <v>2</v>
      </c>
      <c r="E25" s="187"/>
      <c r="F25" s="188"/>
      <c r="G25" s="7"/>
      <c r="H25" s="186" t="s">
        <v>60</v>
      </c>
      <c r="I25" s="187"/>
      <c r="J25" s="188"/>
      <c r="K25" s="7"/>
      <c r="L25" s="189"/>
      <c r="M25" s="189"/>
      <c r="N25" s="189"/>
      <c r="O25" s="7"/>
      <c r="P25" s="7"/>
      <c r="Q25" s="7"/>
      <c r="R25" s="7"/>
      <c r="S25" s="7"/>
      <c r="V25" s="6" t="s">
        <v>2</v>
      </c>
      <c r="W25" s="6" t="s">
        <v>60</v>
      </c>
      <c r="AB25" s="6" t="s">
        <v>58</v>
      </c>
      <c r="AC25" s="6" t="s">
        <v>59</v>
      </c>
    </row>
    <row r="26" spans="2:40" ht="15.75" thickBot="1" x14ac:dyDescent="0.3">
      <c r="B26" s="1"/>
      <c r="C26" s="1"/>
      <c r="D26" s="7"/>
      <c r="E26" s="7"/>
      <c r="F26" s="7"/>
      <c r="G26" s="7"/>
      <c r="H26" s="7"/>
      <c r="I26" s="7"/>
      <c r="J26" s="7"/>
      <c r="K26" s="7"/>
      <c r="L26" s="8"/>
      <c r="M26" s="8"/>
      <c r="N26" s="8"/>
      <c r="O26" s="7"/>
      <c r="P26" s="7"/>
      <c r="Q26" s="7"/>
      <c r="R26" s="7"/>
      <c r="S26" s="7"/>
    </row>
    <row r="27" spans="2:40" ht="15.75" thickBot="1" x14ac:dyDescent="0.3">
      <c r="B27" s="6" t="s">
        <v>2</v>
      </c>
      <c r="C27" s="1"/>
      <c r="D27" s="56">
        <v>1</v>
      </c>
      <c r="E27" s="56">
        <v>1</v>
      </c>
      <c r="F27" s="56">
        <v>1</v>
      </c>
      <c r="G27" s="4"/>
      <c r="H27" s="55">
        <v>0.5</v>
      </c>
      <c r="I27" s="55">
        <v>0.33333333333333331</v>
      </c>
      <c r="J27" s="55">
        <v>0.25</v>
      </c>
      <c r="K27" s="4"/>
      <c r="L27" s="11"/>
      <c r="M27" s="10"/>
      <c r="N27" s="11"/>
      <c r="O27" s="7"/>
      <c r="P27" s="7"/>
      <c r="Q27" s="7"/>
      <c r="R27" s="7"/>
      <c r="S27" s="7"/>
      <c r="U27" s="6" t="s">
        <v>2</v>
      </c>
      <c r="V27" s="57">
        <f>(4*E27+D27+F27)/6</f>
        <v>1</v>
      </c>
      <c r="W27" s="59">
        <f>(4*I27+H27+J27)/6</f>
        <v>0.34722222222222215</v>
      </c>
      <c r="AA27" s="6" t="s">
        <v>2</v>
      </c>
      <c r="AB27" s="79">
        <f>V27/(V27+V28)</f>
        <v>0.25</v>
      </c>
      <c r="AC27" s="59">
        <f>W27/($W$27+$W$28)</f>
        <v>0.25773195876288657</v>
      </c>
      <c r="AG27" s="6" t="s">
        <v>2</v>
      </c>
      <c r="AH27" s="59">
        <f>AVERAGE(AB27:AC27)</f>
        <v>0.25386597938144329</v>
      </c>
    </row>
    <row r="28" spans="2:40" ht="15.75" thickBot="1" x14ac:dyDescent="0.3">
      <c r="B28" s="6" t="s">
        <v>60</v>
      </c>
      <c r="C28" s="1"/>
      <c r="D28" s="55">
        <v>2</v>
      </c>
      <c r="E28" s="55">
        <v>3</v>
      </c>
      <c r="F28" s="55">
        <v>4</v>
      </c>
      <c r="G28" s="4"/>
      <c r="H28" s="56">
        <v>1</v>
      </c>
      <c r="I28" s="56">
        <v>1</v>
      </c>
      <c r="J28" s="56">
        <v>1</v>
      </c>
      <c r="K28" s="4"/>
      <c r="L28" s="11"/>
      <c r="M28" s="10"/>
      <c r="N28" s="11"/>
      <c r="O28" s="7"/>
      <c r="P28" s="7"/>
      <c r="Q28" s="7"/>
      <c r="R28" s="7"/>
      <c r="S28" s="7"/>
      <c r="U28" s="6" t="s">
        <v>60</v>
      </c>
      <c r="V28" s="59">
        <f>(4*E28+D28+F28)/6</f>
        <v>3</v>
      </c>
      <c r="W28" s="57">
        <f>(4*I28+H28+J28)/6</f>
        <v>1</v>
      </c>
      <c r="AA28" s="6" t="s">
        <v>60</v>
      </c>
      <c r="AB28" s="59">
        <f>V28/(V28+V27)</f>
        <v>0.75</v>
      </c>
      <c r="AC28" s="79">
        <f>W28/($W$27+$W$28)</f>
        <v>0.74226804123711343</v>
      </c>
      <c r="AG28" s="6" t="s">
        <v>60</v>
      </c>
      <c r="AH28" s="59">
        <f>AVERAGE(AB28:AC28)</f>
        <v>0.74613402061855671</v>
      </c>
    </row>
    <row r="29" spans="2:40" x14ac:dyDescent="0.25">
      <c r="B29" s="5"/>
      <c r="C29" s="1"/>
      <c r="D29" s="11"/>
      <c r="E29" s="11"/>
      <c r="F29" s="11"/>
      <c r="G29" s="12"/>
      <c r="H29" s="11"/>
      <c r="I29" s="11"/>
      <c r="J29" s="11"/>
      <c r="K29" s="4"/>
      <c r="L29" s="11"/>
      <c r="M29" s="10"/>
      <c r="N29" s="11"/>
      <c r="O29" s="7"/>
      <c r="P29" s="7"/>
      <c r="Q29" s="7"/>
      <c r="R29" s="7"/>
      <c r="S29" s="7"/>
      <c r="AH29" s="62"/>
    </row>
    <row r="30" spans="2:40" x14ac:dyDescent="0.25"/>
    <row r="31" spans="2:40" ht="15.75" thickBot="1" x14ac:dyDescent="0.3"/>
    <row r="32" spans="2:40" ht="23.25" customHeight="1" thickBot="1" x14ac:dyDescent="0.3">
      <c r="B32" s="15" t="s">
        <v>3</v>
      </c>
      <c r="C32" s="1"/>
      <c r="D32" s="180" t="s">
        <v>67</v>
      </c>
      <c r="E32" s="181"/>
      <c r="F32" s="182"/>
      <c r="G32" s="7"/>
      <c r="H32" s="180" t="s">
        <v>10</v>
      </c>
      <c r="I32" s="181"/>
      <c r="J32" s="182"/>
      <c r="K32" s="7"/>
      <c r="L32" s="180" t="s">
        <v>13</v>
      </c>
      <c r="M32" s="181"/>
      <c r="N32" s="182"/>
      <c r="O32" s="7"/>
      <c r="P32" s="180" t="s">
        <v>15</v>
      </c>
      <c r="Q32" s="181"/>
      <c r="R32" s="182"/>
      <c r="S32" s="7"/>
      <c r="V32" s="178" t="s">
        <v>67</v>
      </c>
      <c r="W32" s="73" t="s">
        <v>10</v>
      </c>
      <c r="X32" s="178" t="s">
        <v>13</v>
      </c>
      <c r="Y32" s="178" t="s">
        <v>15</v>
      </c>
      <c r="AB32" s="178" t="s">
        <v>67</v>
      </c>
      <c r="AC32" s="178" t="s">
        <v>10</v>
      </c>
      <c r="AD32" s="178" t="s">
        <v>13</v>
      </c>
      <c r="AE32" s="103" t="s">
        <v>15</v>
      </c>
    </row>
    <row r="33" spans="2:48" ht="15.75" customHeight="1" thickBot="1" x14ac:dyDescent="0.3">
      <c r="B33" s="1"/>
      <c r="C33" s="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V33" s="179"/>
      <c r="W33" s="74" t="s">
        <v>10</v>
      </c>
      <c r="X33" s="179"/>
      <c r="Y33" s="179"/>
      <c r="AB33" s="179"/>
      <c r="AC33" s="179"/>
      <c r="AD33" s="179"/>
      <c r="AE33" s="104" t="s">
        <v>15</v>
      </c>
    </row>
    <row r="34" spans="2:48" s="53" customFormat="1" ht="27" customHeight="1" thickBot="1" x14ac:dyDescent="0.3">
      <c r="B34" s="50" t="s">
        <v>67</v>
      </c>
      <c r="C34" s="51"/>
      <c r="D34" s="56">
        <v>1</v>
      </c>
      <c r="E34" s="56">
        <v>1</v>
      </c>
      <c r="F34" s="56">
        <v>1</v>
      </c>
      <c r="G34" s="54"/>
      <c r="H34" s="55">
        <v>1</v>
      </c>
      <c r="I34" s="55">
        <v>1</v>
      </c>
      <c r="J34" s="55">
        <v>2</v>
      </c>
      <c r="K34" s="54"/>
      <c r="L34" s="55">
        <v>0.25</v>
      </c>
      <c r="M34" s="55">
        <v>0.33333333333333331</v>
      </c>
      <c r="N34" s="55">
        <v>0.5</v>
      </c>
      <c r="O34" s="54"/>
      <c r="P34" s="55">
        <v>0.25</v>
      </c>
      <c r="Q34" s="55">
        <v>0.33333333333333331</v>
      </c>
      <c r="R34" s="55">
        <v>0.5</v>
      </c>
      <c r="S34" s="52"/>
      <c r="U34" s="50" t="s">
        <v>67</v>
      </c>
      <c r="V34" s="57">
        <v>1</v>
      </c>
      <c r="W34" s="59">
        <v>0.2</v>
      </c>
      <c r="X34" s="59">
        <v>0.2</v>
      </c>
      <c r="Y34" s="59">
        <v>0.33333333333333331</v>
      </c>
      <c r="AA34" s="50" t="s">
        <v>67</v>
      </c>
      <c r="AB34" s="60">
        <f>V34/SUM($V$34:$V$37)</f>
        <v>7.1428571428571425E-2</v>
      </c>
      <c r="AC34" s="60">
        <f>W34/SUM($W$34:$W$37)</f>
        <v>3.125E-2</v>
      </c>
      <c r="AD34" s="60">
        <f>X34/SUM($X$34:$X$37)</f>
        <v>0.12962962962962965</v>
      </c>
      <c r="AE34" s="59">
        <f>Y34/SUM($Y$34:$Y$37)</f>
        <v>2.5000000000000001E-2</v>
      </c>
      <c r="AG34" s="50" t="s">
        <v>67</v>
      </c>
      <c r="AH34" s="59">
        <f>AVERAGE(AB34:AE34)</f>
        <v>6.4327050264550267E-2</v>
      </c>
      <c r="AJ34" s="50" t="s">
        <v>67</v>
      </c>
      <c r="AK34" s="59">
        <f>V34*$AH$34+W34*$AH$35+X34*$AH$36+Y34*$AH$37</f>
        <v>0.26523258377425046</v>
      </c>
      <c r="AM34" s="50" t="s">
        <v>67</v>
      </c>
      <c r="AN34" s="59">
        <f>AK34/AH34</f>
        <v>4.1231889645718205</v>
      </c>
      <c r="AP34" s="59">
        <f>AVERAGE(AN34:AN37)</f>
        <v>4.5101184505193954</v>
      </c>
      <c r="AR34" s="59">
        <f>(AP34-4)/(4-1)</f>
        <v>0.17003948350646514</v>
      </c>
      <c r="AT34" s="59">
        <v>0.88200000000000001</v>
      </c>
      <c r="AV34" s="59">
        <f>AR34/AT34</f>
        <v>0.19278853005268157</v>
      </c>
    </row>
    <row r="35" spans="2:48" s="53" customFormat="1" ht="27" customHeight="1" thickBot="1" x14ac:dyDescent="0.3">
      <c r="B35" s="50" t="s">
        <v>10</v>
      </c>
      <c r="C35" s="51"/>
      <c r="D35" s="55">
        <v>0.5</v>
      </c>
      <c r="E35" s="55">
        <v>1</v>
      </c>
      <c r="F35" s="55">
        <v>1</v>
      </c>
      <c r="G35" s="54"/>
      <c r="H35" s="56">
        <v>1</v>
      </c>
      <c r="I35" s="56">
        <v>1</v>
      </c>
      <c r="J35" s="56">
        <v>1</v>
      </c>
      <c r="K35" s="54"/>
      <c r="L35" s="55">
        <v>0.25</v>
      </c>
      <c r="M35" s="55">
        <v>0.33333333333333331</v>
      </c>
      <c r="N35" s="55">
        <v>0.5</v>
      </c>
      <c r="O35" s="54"/>
      <c r="P35" s="55">
        <v>4</v>
      </c>
      <c r="Q35" s="55">
        <v>5</v>
      </c>
      <c r="R35" s="55">
        <v>6</v>
      </c>
      <c r="S35" s="52"/>
      <c r="U35" s="50" t="s">
        <v>10</v>
      </c>
      <c r="V35" s="59">
        <v>5</v>
      </c>
      <c r="W35" s="57">
        <v>1</v>
      </c>
      <c r="X35" s="59">
        <v>0.2</v>
      </c>
      <c r="Y35" s="59">
        <v>5</v>
      </c>
      <c r="AA35" s="50" t="s">
        <v>10</v>
      </c>
      <c r="AB35" s="60">
        <f t="shared" ref="AB35:AB36" si="20">V35/SUM($V$34:$V$37)</f>
        <v>0.35714285714285715</v>
      </c>
      <c r="AC35" s="60">
        <f t="shared" ref="AC35:AC37" si="21">W35/SUM($W$34:$W$37)</f>
        <v>0.15625</v>
      </c>
      <c r="AD35" s="60">
        <f t="shared" ref="AD35:AD37" si="22">X35/SUM($X$34:$X$37)</f>
        <v>0.12962962962962965</v>
      </c>
      <c r="AE35" s="59">
        <f t="shared" ref="AE35:AE37" si="23">Y35/SUM($Y$34:$Y$37)</f>
        <v>0.37500000000000006</v>
      </c>
      <c r="AG35" s="50" t="s">
        <v>10</v>
      </c>
      <c r="AH35" s="59">
        <f t="shared" ref="AH35:AH37" si="24">AVERAGE(AB35:AE35)</f>
        <v>0.25450562169312174</v>
      </c>
      <c r="AJ35" s="50" t="s">
        <v>10</v>
      </c>
      <c r="AK35" s="59">
        <f t="shared" ref="AK35:AK37" si="25">V35*$AH$34+W35*$AH$35+X35*$AH$36+Y35*$AH$37</f>
        <v>1.2081283068783071</v>
      </c>
      <c r="AM35" s="50" t="s">
        <v>10</v>
      </c>
      <c r="AN35" s="59">
        <f t="shared" ref="AN35:AN37" si="26">AK35/AH35</f>
        <v>4.7469611823940232</v>
      </c>
    </row>
    <row r="36" spans="2:48" s="53" customFormat="1" ht="27" customHeight="1" thickBot="1" x14ac:dyDescent="0.3">
      <c r="B36" s="50" t="s">
        <v>13</v>
      </c>
      <c r="C36" s="51"/>
      <c r="D36" s="55">
        <v>2</v>
      </c>
      <c r="E36" s="55">
        <v>3</v>
      </c>
      <c r="F36" s="55">
        <v>4</v>
      </c>
      <c r="G36" s="54"/>
      <c r="H36" s="55">
        <v>2</v>
      </c>
      <c r="I36" s="55">
        <v>3</v>
      </c>
      <c r="J36" s="55">
        <v>4</v>
      </c>
      <c r="K36" s="54"/>
      <c r="L36" s="56">
        <v>1</v>
      </c>
      <c r="M36" s="56">
        <v>1</v>
      </c>
      <c r="N36" s="56">
        <v>1</v>
      </c>
      <c r="O36" s="54"/>
      <c r="P36" s="55">
        <v>0.25</v>
      </c>
      <c r="Q36" s="55">
        <v>0.33333333333333331</v>
      </c>
      <c r="R36" s="55">
        <v>0.5</v>
      </c>
      <c r="S36" s="52"/>
      <c r="U36" s="50" t="s">
        <v>13</v>
      </c>
      <c r="V36" s="59">
        <v>5</v>
      </c>
      <c r="W36" s="59">
        <v>5</v>
      </c>
      <c r="X36" s="57">
        <v>1</v>
      </c>
      <c r="Y36" s="59">
        <v>7</v>
      </c>
      <c r="AA36" s="50" t="s">
        <v>13</v>
      </c>
      <c r="AB36" s="60">
        <f t="shared" si="20"/>
        <v>0.35714285714285715</v>
      </c>
      <c r="AC36" s="60">
        <f>W36/SUM($W$34:$W$37)</f>
        <v>0.78125</v>
      </c>
      <c r="AD36" s="60">
        <f>X36/SUM($X$34:$X$37)</f>
        <v>0.64814814814814825</v>
      </c>
      <c r="AE36" s="59">
        <f>Y36/SUM($Y$34:$Y$37)</f>
        <v>0.52500000000000002</v>
      </c>
      <c r="AG36" s="50" t="s">
        <v>13</v>
      </c>
      <c r="AH36" s="59">
        <f t="shared" si="24"/>
        <v>0.57788525132275137</v>
      </c>
      <c r="AJ36" s="50" t="s">
        <v>13</v>
      </c>
      <c r="AK36" s="59">
        <f t="shared" si="25"/>
        <v>2.895023148148149</v>
      </c>
      <c r="AM36" s="50" t="s">
        <v>13</v>
      </c>
      <c r="AN36" s="59">
        <f t="shared" si="26"/>
        <v>5.0096851261069233</v>
      </c>
      <c r="AT36" s="53">
        <v>1.98</v>
      </c>
      <c r="AV36" s="53">
        <f>AR34/AT36</f>
        <v>8.5878527023467238E-2</v>
      </c>
    </row>
    <row r="37" spans="2:48" s="53" customFormat="1" ht="27" customHeight="1" thickBot="1" x14ac:dyDescent="0.3">
      <c r="B37" s="50" t="s">
        <v>15</v>
      </c>
      <c r="C37" s="51"/>
      <c r="D37" s="55">
        <v>2</v>
      </c>
      <c r="E37" s="55">
        <v>3</v>
      </c>
      <c r="F37" s="55">
        <v>4</v>
      </c>
      <c r="G37" s="54"/>
      <c r="H37" s="55">
        <v>0.16666666666666666</v>
      </c>
      <c r="I37" s="55">
        <v>0.2</v>
      </c>
      <c r="J37" s="55">
        <v>0.25</v>
      </c>
      <c r="K37" s="54"/>
      <c r="L37" s="55">
        <v>2</v>
      </c>
      <c r="M37" s="55">
        <v>3</v>
      </c>
      <c r="N37" s="55">
        <v>4</v>
      </c>
      <c r="O37" s="54"/>
      <c r="P37" s="56">
        <v>1</v>
      </c>
      <c r="Q37" s="56">
        <v>1</v>
      </c>
      <c r="R37" s="56">
        <v>1</v>
      </c>
      <c r="S37" s="52"/>
      <c r="U37" s="50" t="s">
        <v>15</v>
      </c>
      <c r="V37" s="59">
        <v>3</v>
      </c>
      <c r="W37" s="59">
        <v>0.2</v>
      </c>
      <c r="X37" s="59">
        <v>0.14285714285714285</v>
      </c>
      <c r="Y37" s="57">
        <v>1</v>
      </c>
      <c r="AA37" s="50" t="s">
        <v>15</v>
      </c>
      <c r="AB37" s="60">
        <f>V37/SUM($V$34:$V$37)</f>
        <v>0.21428571428571427</v>
      </c>
      <c r="AC37" s="60">
        <f t="shared" si="21"/>
        <v>3.125E-2</v>
      </c>
      <c r="AD37" s="60">
        <f t="shared" si="22"/>
        <v>9.2592592592592601E-2</v>
      </c>
      <c r="AE37" s="59">
        <f t="shared" si="23"/>
        <v>7.5000000000000011E-2</v>
      </c>
      <c r="AG37" s="50" t="s">
        <v>15</v>
      </c>
      <c r="AH37" s="59">
        <f t="shared" si="24"/>
        <v>0.10328207671957672</v>
      </c>
      <c r="AJ37" s="50" t="s">
        <v>15</v>
      </c>
      <c r="AK37" s="59">
        <f t="shared" si="25"/>
        <v>0.42971938775510204</v>
      </c>
      <c r="AM37" s="50" t="s">
        <v>15</v>
      </c>
      <c r="AN37" s="59">
        <f t="shared" si="26"/>
        <v>4.1606385290048138</v>
      </c>
    </row>
    <row r="38" spans="2:48" x14ac:dyDescent="0.25">
      <c r="AB38" s="62">
        <f>SUM(AB34:AB37)</f>
        <v>1</v>
      </c>
      <c r="AC38" s="62">
        <f t="shared" ref="AC38:AE38" si="27">SUM(AC34:AC37)</f>
        <v>1</v>
      </c>
      <c r="AD38" s="62">
        <f t="shared" si="27"/>
        <v>1.0000000000000002</v>
      </c>
      <c r="AE38" s="62">
        <f t="shared" si="27"/>
        <v>1</v>
      </c>
    </row>
    <row r="39" spans="2:48" x14ac:dyDescent="0.25"/>
    <row r="40" spans="2:48" x14ac:dyDescent="0.25"/>
    <row r="41" spans="2:48" x14ac:dyDescent="0.25"/>
    <row r="42" spans="2:48" x14ac:dyDescent="0.25">
      <c r="B42" s="13" t="s">
        <v>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2:48" ht="15.75" thickBot="1" x14ac:dyDescent="0.3"/>
    <row r="44" spans="2:48" ht="15.75" thickBot="1" x14ac:dyDescent="0.3">
      <c r="C44" s="193" t="s">
        <v>8</v>
      </c>
      <c r="D44" s="194"/>
      <c r="E44" s="194"/>
      <c r="F44" s="195"/>
    </row>
    <row r="45" spans="2:48" ht="15.75" thickBot="1" x14ac:dyDescent="0.3">
      <c r="B45" s="31">
        <v>1</v>
      </c>
      <c r="C45" s="190" t="s">
        <v>86</v>
      </c>
      <c r="D45" s="191"/>
      <c r="E45" s="191"/>
      <c r="F45" s="192"/>
    </row>
    <row r="46" spans="2:48" ht="15.75" thickBot="1" x14ac:dyDescent="0.3">
      <c r="B46" s="31">
        <v>2</v>
      </c>
      <c r="C46" s="190" t="s">
        <v>87</v>
      </c>
      <c r="D46" s="191"/>
      <c r="E46" s="191"/>
      <c r="F46" s="192"/>
    </row>
    <row r="47" spans="2:48" ht="16.5" customHeight="1" thickBot="1" x14ac:dyDescent="0.3">
      <c r="B47" s="31">
        <v>3</v>
      </c>
      <c r="C47" s="196" t="s">
        <v>88</v>
      </c>
      <c r="D47" s="197"/>
      <c r="E47" s="197"/>
      <c r="F47" s="198"/>
    </row>
    <row r="48" spans="2:48" ht="15.75" thickBot="1" x14ac:dyDescent="0.3">
      <c r="B48" s="31">
        <v>4</v>
      </c>
      <c r="C48" s="190" t="s">
        <v>89</v>
      </c>
      <c r="D48" s="191"/>
      <c r="E48" s="191"/>
      <c r="F48" s="192"/>
    </row>
    <row r="49" spans="2:82" x14ac:dyDescent="0.25"/>
    <row r="50" spans="2:82" x14ac:dyDescent="0.25">
      <c r="B50" s="16" t="s">
        <v>85</v>
      </c>
      <c r="C50" s="17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U50" s="174" t="s">
        <v>69</v>
      </c>
      <c r="V50" s="174"/>
      <c r="W50" s="174"/>
      <c r="X50" s="174"/>
      <c r="Y50" s="174"/>
      <c r="AA50" s="175" t="s">
        <v>70</v>
      </c>
      <c r="AB50" s="175"/>
      <c r="AC50" s="175"/>
      <c r="AD50" s="175"/>
      <c r="AE50" s="175"/>
      <c r="AG50" s="176" t="s">
        <v>71</v>
      </c>
      <c r="AH50" s="176"/>
      <c r="AJ50" s="177" t="s">
        <v>72</v>
      </c>
      <c r="AK50" s="177"/>
      <c r="AM50" s="172" t="s">
        <v>73</v>
      </c>
      <c r="AN50" s="172"/>
      <c r="AP50" s="61" t="s">
        <v>74</v>
      </c>
      <c r="AR50" s="61" t="s">
        <v>75</v>
      </c>
      <c r="AT50" s="61" t="s">
        <v>76</v>
      </c>
      <c r="AV50" s="61" t="s">
        <v>77</v>
      </c>
    </row>
    <row r="51" spans="2:82" x14ac:dyDescent="0.25">
      <c r="AX51" s="176" t="s">
        <v>92</v>
      </c>
      <c r="AY51" s="176"/>
      <c r="AZ51" s="176"/>
      <c r="BA51" s="176"/>
    </row>
    <row r="52" spans="2:82" ht="15.75" thickBot="1" x14ac:dyDescent="0.3"/>
    <row r="53" spans="2:82" ht="15.75" thickBot="1" x14ac:dyDescent="0.3">
      <c r="B53" s="19" t="s">
        <v>58</v>
      </c>
      <c r="C53" s="1"/>
      <c r="D53" s="199">
        <v>1</v>
      </c>
      <c r="E53" s="200"/>
      <c r="F53" s="201"/>
      <c r="G53" s="7"/>
      <c r="H53" s="199">
        <v>2</v>
      </c>
      <c r="I53" s="200"/>
      <c r="J53" s="201"/>
      <c r="K53" s="7"/>
      <c r="L53" s="199">
        <v>3</v>
      </c>
      <c r="M53" s="200"/>
      <c r="N53" s="201"/>
      <c r="O53" s="7"/>
      <c r="P53" s="199">
        <v>4</v>
      </c>
      <c r="Q53" s="200"/>
      <c r="R53" s="201"/>
    </row>
    <row r="54" spans="2:82" ht="15.75" thickBot="1" x14ac:dyDescent="0.3">
      <c r="B54" s="1"/>
      <c r="C54" s="1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V54" s="50">
        <v>1</v>
      </c>
      <c r="W54" s="50">
        <v>2</v>
      </c>
      <c r="X54" s="50">
        <v>3</v>
      </c>
      <c r="Y54" s="50">
        <v>4</v>
      </c>
      <c r="AB54" s="50">
        <v>1</v>
      </c>
      <c r="AC54" s="50">
        <v>2</v>
      </c>
      <c r="AD54" s="50">
        <v>3</v>
      </c>
      <c r="AE54" s="50">
        <v>4</v>
      </c>
    </row>
    <row r="55" spans="2:82" ht="16.5" thickBot="1" x14ac:dyDescent="0.3">
      <c r="B55" s="32">
        <v>1</v>
      </c>
      <c r="C55" s="51"/>
      <c r="D55" s="66">
        <v>1</v>
      </c>
      <c r="E55" s="66">
        <v>1</v>
      </c>
      <c r="F55" s="66">
        <v>1</v>
      </c>
      <c r="G55" s="54"/>
      <c r="H55" s="55">
        <v>0.25</v>
      </c>
      <c r="I55" s="55">
        <v>0.33333333333333331</v>
      </c>
      <c r="J55" s="55">
        <v>0.5</v>
      </c>
      <c r="K55" s="54"/>
      <c r="L55" s="55">
        <v>1</v>
      </c>
      <c r="M55" s="55">
        <v>1</v>
      </c>
      <c r="N55" s="55">
        <v>2</v>
      </c>
      <c r="O55" s="54"/>
      <c r="P55" s="55">
        <v>0.5</v>
      </c>
      <c r="Q55" s="55">
        <v>1</v>
      </c>
      <c r="R55" s="55">
        <v>1</v>
      </c>
      <c r="U55" s="50">
        <v>1</v>
      </c>
      <c r="V55" s="57">
        <f>(4*E55+D55+F55)/6</f>
        <v>1</v>
      </c>
      <c r="W55" s="59">
        <f>(4*I55+H55+J55)/6</f>
        <v>0.34722222222222215</v>
      </c>
      <c r="X55" s="59">
        <f>(4*M55+L55+N55)/6</f>
        <v>1.1666666666666667</v>
      </c>
      <c r="Y55" s="59">
        <f>(4*Q55+P55+R55)/6</f>
        <v>0.91666666666666663</v>
      </c>
      <c r="Z55" s="53"/>
      <c r="AA55" s="50">
        <v>1</v>
      </c>
      <c r="AB55" s="60">
        <f>V55/SUM($V$55:$V$58)</f>
        <v>0.16438356164383561</v>
      </c>
      <c r="AC55" s="59">
        <f>W55/SUM($W$55:$W$58)</f>
        <v>0.18301610541727673</v>
      </c>
      <c r="AD55" s="59">
        <f>X55/SUM($X$55:$X$58)</f>
        <v>0.19178082191780821</v>
      </c>
      <c r="AE55" s="59">
        <f>Y55/SUM($Y$55:$Y$58)</f>
        <v>0.11340206185567009</v>
      </c>
      <c r="AF55" s="53"/>
      <c r="AG55" s="50">
        <v>1</v>
      </c>
      <c r="AH55" s="59">
        <f>AVERAGE(AB55:AE55)</f>
        <v>0.16314563770864765</v>
      </c>
      <c r="AI55" s="53"/>
      <c r="AJ55" s="50">
        <v>1</v>
      </c>
      <c r="AK55" s="59">
        <f>V55*$AH$55+W55*$AH$56+X55*$AH$57+Y55*$AH$58</f>
        <v>0.66690706107373987</v>
      </c>
      <c r="AL55" s="53"/>
      <c r="AM55" s="50">
        <v>1</v>
      </c>
      <c r="AN55" s="59">
        <f>AK55/AH55</f>
        <v>4.0878019813482886</v>
      </c>
      <c r="AO55" s="53"/>
      <c r="AP55" s="59">
        <f>AVERAGE(AN55:AN58)</f>
        <v>4.1222050667692569</v>
      </c>
      <c r="AQ55" s="53"/>
      <c r="AR55" s="59">
        <f>(AP55-4)/(4-1)</f>
        <v>4.0735022256418972E-2</v>
      </c>
      <c r="AS55" s="53"/>
      <c r="AT55" s="59">
        <v>0.88200000000000001</v>
      </c>
      <c r="AU55" s="53"/>
      <c r="AV55" s="59">
        <f>AR55/AT55</f>
        <v>4.6184832490270944E-2</v>
      </c>
      <c r="AX55" s="75" t="s">
        <v>67</v>
      </c>
      <c r="AY55" s="59">
        <f>1/((SUM($F$55:$F$58)+SUM($J$55:$J$58)+SUM($N$55:$N$58)+SUM($R$55:$R$58)))</f>
        <v>3.5398230088495575E-2</v>
      </c>
      <c r="AZ55" s="59">
        <f>1/(SUM($E$55:$E$58)+SUM($I$55:$I$58)+SUM($M$55:$M$58)+SUM($Q$55:$Q$58))</f>
        <v>4.573170731707317E-2</v>
      </c>
      <c r="BA55" s="59">
        <f>1/(SUM($D$55:$D$58)+SUM($H$55:$H$58)+SUM($L$55:$L$58)+SUM($P$55:$P$58))</f>
        <v>5.8252427184466014E-2</v>
      </c>
      <c r="BC55" s="75" t="s">
        <v>67</v>
      </c>
      <c r="BD55" s="77">
        <f>D55+H55+L55+P55</f>
        <v>2.75</v>
      </c>
      <c r="BE55" s="77">
        <f t="shared" ref="BE55:BF58" si="28">E55+I55+M55+Q55</f>
        <v>3.333333333333333</v>
      </c>
      <c r="BF55" s="77">
        <f t="shared" si="28"/>
        <v>4.5</v>
      </c>
      <c r="BG55" s="78"/>
      <c r="BH55" s="78"/>
      <c r="BI55" s="78"/>
      <c r="BJ55" s="78"/>
      <c r="BK55" s="53"/>
      <c r="BL55" s="75" t="s">
        <v>67</v>
      </c>
      <c r="BM55" s="77">
        <f>AY55*BD55</f>
        <v>9.7345132743362831E-2</v>
      </c>
      <c r="BN55" s="77">
        <f t="shared" ref="BN55:BO58" si="29">AZ55*BE55</f>
        <v>0.1524390243902439</v>
      </c>
      <c r="BO55" s="77">
        <f t="shared" si="29"/>
        <v>0.26213592233009708</v>
      </c>
      <c r="BP55" s="53"/>
      <c r="BQ55" s="99" t="s">
        <v>96</v>
      </c>
      <c r="BR55" s="99" t="str">
        <f>IF((BN55&gt;=BN56),1,(IF((BM56&gt;BO55),"",((BM56-BO55)/((BN55-BO55)-(BN56-BM56))))))</f>
        <v/>
      </c>
      <c r="BS55" s="99" t="s">
        <v>99</v>
      </c>
      <c r="BT55" s="99">
        <f>IF((BN56&gt;=BN55),1,(IF((BM55&gt;BO56),"",((BM55-BO56)/((BN56-BO56)-(BN55-BM55))))))</f>
        <v>1</v>
      </c>
      <c r="BU55" s="99" t="s">
        <v>102</v>
      </c>
      <c r="BV55" s="99">
        <f>IF((BN57&gt;=BN55),1,(IF((BM55&gt;BO57),"",((BM55-BO57)/((BN57-BO57)-(BN55-BM55))))))</f>
        <v>1</v>
      </c>
      <c r="BW55" s="99" t="s">
        <v>105</v>
      </c>
      <c r="BX55" s="99">
        <f>IF((BN58&gt;=BN55),1,(IF((BM55&gt;BO58),"",((BM55-BO58)/((BN58-BO58)-(BN55-BM55))))))</f>
        <v>0.96099439330011094</v>
      </c>
      <c r="BY55" s="53"/>
      <c r="BZ55" s="50" t="s">
        <v>67</v>
      </c>
      <c r="CA55" s="59">
        <f>MIN(BR55:BR57)</f>
        <v>1</v>
      </c>
      <c r="CB55" s="53"/>
      <c r="CC55" s="50" t="s">
        <v>67</v>
      </c>
      <c r="CD55" s="59">
        <f>CA55/SUM($CA$55:$CA$58)</f>
        <v>0.25246185697497237</v>
      </c>
    </row>
    <row r="56" spans="2:82" ht="16.5" thickBot="1" x14ac:dyDescent="0.3">
      <c r="B56" s="32">
        <v>2</v>
      </c>
      <c r="C56" s="51"/>
      <c r="D56" s="55">
        <v>2</v>
      </c>
      <c r="E56" s="55">
        <v>3</v>
      </c>
      <c r="F56" s="55">
        <v>4</v>
      </c>
      <c r="G56" s="54"/>
      <c r="H56" s="68">
        <v>1</v>
      </c>
      <c r="I56" s="66">
        <v>1</v>
      </c>
      <c r="J56" s="66">
        <v>1</v>
      </c>
      <c r="K56" s="54"/>
      <c r="L56" s="55">
        <v>2</v>
      </c>
      <c r="M56" s="55">
        <v>3</v>
      </c>
      <c r="N56" s="55">
        <v>4</v>
      </c>
      <c r="O56" s="54"/>
      <c r="P56" s="55">
        <v>4</v>
      </c>
      <c r="Q56" s="55">
        <v>5</v>
      </c>
      <c r="R56" s="55">
        <v>6</v>
      </c>
      <c r="U56" s="50">
        <v>2</v>
      </c>
      <c r="V56" s="59">
        <f t="shared" ref="V56:V58" si="30">(4*E56+D56+F56)/6</f>
        <v>3</v>
      </c>
      <c r="W56" s="57">
        <f t="shared" ref="W56:W58" si="31">(4*I56+H56+J56)/6</f>
        <v>1</v>
      </c>
      <c r="X56" s="59">
        <f t="shared" ref="X56:X58" si="32">(4*M56+L56+N56)/6</f>
        <v>3</v>
      </c>
      <c r="Y56" s="59">
        <f t="shared" ref="Y56:Y58" si="33">(4*Q56+P56+R56)/6</f>
        <v>5</v>
      </c>
      <c r="Z56" s="53"/>
      <c r="AA56" s="50">
        <v>2</v>
      </c>
      <c r="AB56" s="59">
        <f t="shared" ref="AB56:AB58" si="34">V56/SUM($V$55:$V$58)</f>
        <v>0.49315068493150682</v>
      </c>
      <c r="AC56" s="60">
        <f t="shared" ref="AC56:AC58" si="35">W56/SUM($W$55:$W$58)</f>
        <v>0.52708638360175708</v>
      </c>
      <c r="AD56" s="59">
        <f t="shared" ref="AD56:AD58" si="36">X56/SUM($X$55:$X$58)</f>
        <v>0.49315068493150682</v>
      </c>
      <c r="AE56" s="59">
        <f t="shared" ref="AE56:AE58" si="37">Y56/SUM($Y$55:$Y$58)</f>
        <v>0.61855670103092775</v>
      </c>
      <c r="AF56" s="53"/>
      <c r="AG56" s="50">
        <v>2</v>
      </c>
      <c r="AH56" s="59">
        <f t="shared" ref="AH56:AH58" si="38">AVERAGE(AB56:AE56)</f>
        <v>0.53298611362392456</v>
      </c>
      <c r="AI56" s="53"/>
      <c r="AJ56" s="50">
        <v>2</v>
      </c>
      <c r="AK56" s="59">
        <f t="shared" ref="AK56:AK58" si="39">V56*$AH$55+W56*$AH$56+X56*$AH$57+Y56*$AH$58</f>
        <v>2.2205570223494169</v>
      </c>
      <c r="AL56" s="53"/>
      <c r="AM56" s="50">
        <v>2</v>
      </c>
      <c r="AN56" s="59">
        <f t="shared" ref="AN56:AN58" si="40">AK56/AH56</f>
        <v>4.1662568040492021</v>
      </c>
      <c r="AO56" s="53"/>
      <c r="AP56" s="53"/>
      <c r="AQ56" s="53"/>
      <c r="AR56" s="53"/>
      <c r="AS56" s="53"/>
      <c r="AT56" s="53"/>
      <c r="AU56" s="53"/>
      <c r="AV56" s="53"/>
      <c r="AX56" s="75" t="s">
        <v>10</v>
      </c>
      <c r="AY56" s="59">
        <f t="shared" ref="AY56:AY58" si="41">1/((SUM($F$55:$F$58)+SUM($J$55:$J$58)+SUM($N$55:$N$58)+SUM($R$55:$R$58)))</f>
        <v>3.5398230088495575E-2</v>
      </c>
      <c r="AZ56" s="59">
        <f t="shared" ref="AZ56:AZ58" si="42">1/(SUM($E$55:$E$58)+SUM($I$55:$I$58)+SUM($M$55:$M$58)+SUM($Q$55:$Q$58))</f>
        <v>4.573170731707317E-2</v>
      </c>
      <c r="BA56" s="59">
        <f t="shared" ref="BA56:BA58" si="43">1/(SUM($D$55:$D$58)+SUM($H$55:$H$58)+SUM($L$55:$L$58)+SUM($P$55:$P$58))</f>
        <v>5.8252427184466014E-2</v>
      </c>
      <c r="BC56" s="75" t="s">
        <v>10</v>
      </c>
      <c r="BD56" s="77">
        <f t="shared" ref="BD56:BD58" si="44">D56+H56+L56+P56</f>
        <v>9</v>
      </c>
      <c r="BE56" s="77">
        <f t="shared" si="28"/>
        <v>12</v>
      </c>
      <c r="BF56" s="77">
        <f t="shared" si="28"/>
        <v>15</v>
      </c>
      <c r="BG56" s="78"/>
      <c r="BH56" s="78"/>
      <c r="BI56" s="78"/>
      <c r="BJ56" s="78"/>
      <c r="BK56" s="53"/>
      <c r="BL56" s="75" t="s">
        <v>10</v>
      </c>
      <c r="BM56" s="77">
        <f t="shared" ref="BM56:BM58" si="45">AY56*BD56</f>
        <v>0.31858407079646017</v>
      </c>
      <c r="BN56" s="77">
        <f t="shared" si="29"/>
        <v>0.54878048780487809</v>
      </c>
      <c r="BO56" s="77">
        <f t="shared" si="29"/>
        <v>0.87378640776699024</v>
      </c>
      <c r="BP56" s="53"/>
      <c r="BQ56" s="99" t="s">
        <v>97</v>
      </c>
      <c r="BR56" s="99">
        <f>IF((BN55&gt;=BN57),1,(IF((BM57&gt;BO55),"",((BM57-BO55)/((BN55-BO55)-(BN57-BM57))))))</f>
        <v>1</v>
      </c>
      <c r="BS56" s="99" t="s">
        <v>100</v>
      </c>
      <c r="BT56" s="99">
        <f>IF((BN56&gt;=BN57),1,(IF((BM57&gt;BO56),"",((BM57-BO56)/((BN56-BO56)-(BN57-BM57))))))</f>
        <v>1</v>
      </c>
      <c r="BU56" s="99" t="s">
        <v>103</v>
      </c>
      <c r="BV56" s="99" t="str">
        <f>IF((BN57&gt;=BN56),1,(IF((BM56&gt;BO57),"",((BM56-BO57)/((BN57-BO57)-(BN56-BM56))))))</f>
        <v/>
      </c>
      <c r="BW56" s="99" t="s">
        <v>106</v>
      </c>
      <c r="BX56" s="99" t="str">
        <f>IF((BN58&gt;=BN56),1,(IF((BM56&gt;BO58),"",((BM56-BO58)/((BN58-BO58)-(BN56-BM56))))))</f>
        <v/>
      </c>
      <c r="BY56" s="53"/>
      <c r="BZ56" s="50" t="s">
        <v>10</v>
      </c>
      <c r="CA56" s="59">
        <f>MIN(BT55:BT57)</f>
        <v>1</v>
      </c>
      <c r="CB56" s="53"/>
      <c r="CC56" s="50" t="s">
        <v>10</v>
      </c>
      <c r="CD56" s="59">
        <f t="shared" ref="CD56:CD58" si="46">CA56/SUM($CA$55:$CA$58)</f>
        <v>0.25246185697497237</v>
      </c>
    </row>
    <row r="57" spans="2:82" ht="16.5" thickBot="1" x14ac:dyDescent="0.3">
      <c r="B57" s="32">
        <v>3</v>
      </c>
      <c r="C57" s="51"/>
      <c r="D57" s="55">
        <v>0.5</v>
      </c>
      <c r="E57" s="55">
        <v>1</v>
      </c>
      <c r="F57" s="55">
        <v>1</v>
      </c>
      <c r="G57" s="54"/>
      <c r="H57" s="55">
        <v>0.25</v>
      </c>
      <c r="I57" s="55">
        <v>0.33333333333333331</v>
      </c>
      <c r="J57" s="55">
        <v>0.5</v>
      </c>
      <c r="K57" s="54"/>
      <c r="L57" s="66">
        <v>1</v>
      </c>
      <c r="M57" s="66">
        <v>1</v>
      </c>
      <c r="N57" s="66">
        <v>1</v>
      </c>
      <c r="O57" s="54"/>
      <c r="P57" s="55">
        <v>1</v>
      </c>
      <c r="Q57" s="55">
        <v>1</v>
      </c>
      <c r="R57" s="55">
        <v>2</v>
      </c>
      <c r="U57" s="50">
        <v>3</v>
      </c>
      <c r="V57" s="59">
        <f t="shared" si="30"/>
        <v>0.91666666666666663</v>
      </c>
      <c r="W57" s="59">
        <f t="shared" si="31"/>
        <v>0.34722222222222215</v>
      </c>
      <c r="X57" s="57">
        <f t="shared" si="32"/>
        <v>1</v>
      </c>
      <c r="Y57" s="59">
        <f t="shared" si="33"/>
        <v>1.1666666666666667</v>
      </c>
      <c r="Z57" s="53"/>
      <c r="AA57" s="50">
        <v>3</v>
      </c>
      <c r="AB57" s="59">
        <f t="shared" si="34"/>
        <v>0.15068493150684931</v>
      </c>
      <c r="AC57" s="59">
        <f t="shared" si="35"/>
        <v>0.18301610541727673</v>
      </c>
      <c r="AD57" s="60">
        <f t="shared" si="36"/>
        <v>0.16438356164383561</v>
      </c>
      <c r="AE57" s="59">
        <f t="shared" si="37"/>
        <v>0.14432989690721648</v>
      </c>
      <c r="AF57" s="53"/>
      <c r="AG57" s="50">
        <v>3</v>
      </c>
      <c r="AH57" s="59">
        <f t="shared" si="38"/>
        <v>0.16060362386879451</v>
      </c>
      <c r="AI57" s="53"/>
      <c r="AJ57" s="50">
        <v>3</v>
      </c>
      <c r="AK57" s="59">
        <f t="shared" si="39"/>
        <v>0.66236047681954513</v>
      </c>
      <c r="AL57" s="53"/>
      <c r="AM57" s="50">
        <v>3</v>
      </c>
      <c r="AN57" s="59">
        <f t="shared" si="40"/>
        <v>4.1241938436000796</v>
      </c>
      <c r="AO57" s="53"/>
      <c r="AP57" s="53"/>
      <c r="AQ57" s="53"/>
      <c r="AR57" s="53"/>
      <c r="AS57" s="53"/>
      <c r="AT57" s="53"/>
      <c r="AU57" s="53"/>
      <c r="AV57" s="53"/>
      <c r="AX57" s="75" t="s">
        <v>13</v>
      </c>
      <c r="AY57" s="59">
        <f t="shared" si="41"/>
        <v>3.5398230088495575E-2</v>
      </c>
      <c r="AZ57" s="59">
        <f t="shared" si="42"/>
        <v>4.573170731707317E-2</v>
      </c>
      <c r="BA57" s="59">
        <f t="shared" si="43"/>
        <v>5.8252427184466014E-2</v>
      </c>
      <c r="BC57" s="75" t="s">
        <v>13</v>
      </c>
      <c r="BD57" s="77">
        <f t="shared" si="44"/>
        <v>2.75</v>
      </c>
      <c r="BE57" s="77">
        <f t="shared" si="28"/>
        <v>3.333333333333333</v>
      </c>
      <c r="BF57" s="77">
        <f t="shared" si="28"/>
        <v>4.5</v>
      </c>
      <c r="BG57" s="78"/>
      <c r="BH57" s="78"/>
      <c r="BI57" s="78"/>
      <c r="BJ57" s="78"/>
      <c r="BK57" s="53"/>
      <c r="BL57" s="75" t="s">
        <v>13</v>
      </c>
      <c r="BM57" s="77">
        <f t="shared" si="45"/>
        <v>9.7345132743362831E-2</v>
      </c>
      <c r="BN57" s="77">
        <f t="shared" si="29"/>
        <v>0.1524390243902439</v>
      </c>
      <c r="BO57" s="77">
        <f t="shared" si="29"/>
        <v>0.26213592233009708</v>
      </c>
      <c r="BP57" s="53"/>
      <c r="BQ57" s="99" t="s">
        <v>98</v>
      </c>
      <c r="BR57" s="99">
        <f>IF((BN55&gt;=BN58),1,(IF((BM58&gt;BO55),"",((BM58-BO55)/((BN55-BO55)-(BN58-BM58))))))</f>
        <v>1</v>
      </c>
      <c r="BS57" s="99" t="s">
        <v>101</v>
      </c>
      <c r="BT57" s="99">
        <f>IF((BN56&gt;=BN58),1,(IF((BM58&gt;BO56),"",((BM58-BO56)/((BN56-BO56)-(BN58-BM58))))))</f>
        <v>1</v>
      </c>
      <c r="BU57" s="99" t="s">
        <v>104</v>
      </c>
      <c r="BV57" s="99">
        <f>IF((BN57&gt;=BN58),1,(IF((BM58&gt;BO57),"",((BM58-BO57)/((BN57-BO57)-(BN58-BM58))))))</f>
        <v>1</v>
      </c>
      <c r="BW57" s="99" t="s">
        <v>107</v>
      </c>
      <c r="BX57" s="99">
        <f>IF((BN58&gt;=BN57),1,(IF((BM57&gt;BO58),"",((BM57-BO58)/((BN58-BO58)-(BN57-BM57))))))</f>
        <v>0.96099439330011094</v>
      </c>
      <c r="BY57" s="53"/>
      <c r="BZ57" s="50" t="s">
        <v>13</v>
      </c>
      <c r="CA57" s="59">
        <f>MIN(BV55:BV57)</f>
        <v>1</v>
      </c>
      <c r="CB57" s="53"/>
      <c r="CC57" s="50" t="s">
        <v>13</v>
      </c>
      <c r="CD57" s="59">
        <f t="shared" si="46"/>
        <v>0.25246185697497237</v>
      </c>
    </row>
    <row r="58" spans="2:82" ht="16.5" thickBot="1" x14ac:dyDescent="0.3">
      <c r="B58" s="32">
        <v>4</v>
      </c>
      <c r="C58" s="51"/>
      <c r="D58" s="55">
        <v>1</v>
      </c>
      <c r="E58" s="55">
        <v>1</v>
      </c>
      <c r="F58" s="55">
        <v>2</v>
      </c>
      <c r="G58" s="54"/>
      <c r="H58" s="55">
        <v>0.16666666666666666</v>
      </c>
      <c r="I58" s="55">
        <v>0.2</v>
      </c>
      <c r="J58" s="55">
        <v>0.25</v>
      </c>
      <c r="K58" s="54"/>
      <c r="L58" s="55">
        <v>0.5</v>
      </c>
      <c r="M58" s="55">
        <v>1</v>
      </c>
      <c r="N58" s="55">
        <v>1</v>
      </c>
      <c r="O58" s="54"/>
      <c r="P58" s="66">
        <v>1</v>
      </c>
      <c r="Q58" s="66">
        <v>1</v>
      </c>
      <c r="R58" s="66">
        <v>1</v>
      </c>
      <c r="U58" s="50">
        <v>4</v>
      </c>
      <c r="V58" s="59">
        <f t="shared" si="30"/>
        <v>1.1666666666666667</v>
      </c>
      <c r="W58" s="59">
        <f t="shared" si="31"/>
        <v>0.20277777777777781</v>
      </c>
      <c r="X58" s="59">
        <f t="shared" si="32"/>
        <v>0.91666666666666663</v>
      </c>
      <c r="Y58" s="57">
        <f t="shared" si="33"/>
        <v>1</v>
      </c>
      <c r="Z58" s="53"/>
      <c r="AA58" s="50">
        <v>4</v>
      </c>
      <c r="AB58" s="59">
        <f t="shared" si="34"/>
        <v>0.19178082191780821</v>
      </c>
      <c r="AC58" s="59">
        <f t="shared" si="35"/>
        <v>0.10688140556368964</v>
      </c>
      <c r="AD58" s="59">
        <f t="shared" si="36"/>
        <v>0.15068493150684931</v>
      </c>
      <c r="AE58" s="60">
        <f t="shared" si="37"/>
        <v>0.12371134020618556</v>
      </c>
      <c r="AF58" s="53"/>
      <c r="AG58" s="50">
        <v>4</v>
      </c>
      <c r="AH58" s="59">
        <f t="shared" si="38"/>
        <v>0.14326462479863317</v>
      </c>
      <c r="AI58" s="53"/>
      <c r="AJ58" s="50">
        <v>4</v>
      </c>
      <c r="AK58" s="59">
        <f t="shared" si="39"/>
        <v>0.58889893037885732</v>
      </c>
      <c r="AL58" s="53"/>
      <c r="AM58" s="50">
        <v>4</v>
      </c>
      <c r="AN58" s="59">
        <f t="shared" si="40"/>
        <v>4.1105676380794582</v>
      </c>
      <c r="AO58" s="53"/>
      <c r="AP58" s="53"/>
      <c r="AQ58" s="53"/>
      <c r="AR58" s="53"/>
      <c r="AS58" s="53"/>
      <c r="AT58" s="53"/>
      <c r="AU58" s="53"/>
      <c r="AV58" s="53"/>
      <c r="AX58" s="75" t="s">
        <v>15</v>
      </c>
      <c r="AY58" s="59">
        <f t="shared" si="41"/>
        <v>3.5398230088495575E-2</v>
      </c>
      <c r="AZ58" s="59">
        <f t="shared" si="42"/>
        <v>4.573170731707317E-2</v>
      </c>
      <c r="BA58" s="59">
        <f t="shared" si="43"/>
        <v>5.8252427184466014E-2</v>
      </c>
      <c r="BC58" s="75" t="s">
        <v>15</v>
      </c>
      <c r="BD58" s="77">
        <f t="shared" si="44"/>
        <v>2.666666666666667</v>
      </c>
      <c r="BE58" s="77">
        <f t="shared" si="28"/>
        <v>3.2</v>
      </c>
      <c r="BF58" s="77">
        <f t="shared" si="28"/>
        <v>4.25</v>
      </c>
      <c r="BG58" s="78"/>
      <c r="BH58" s="78"/>
      <c r="BI58" s="78"/>
      <c r="BJ58" s="78"/>
      <c r="BK58" s="53"/>
      <c r="BL58" s="75" t="s">
        <v>15</v>
      </c>
      <c r="BM58" s="77">
        <f t="shared" si="45"/>
        <v>9.4395280235988213E-2</v>
      </c>
      <c r="BN58" s="77">
        <f t="shared" si="29"/>
        <v>0.14634146341463414</v>
      </c>
      <c r="BO58" s="77">
        <f t="shared" si="29"/>
        <v>0.24757281553398056</v>
      </c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0" t="s">
        <v>15</v>
      </c>
      <c r="CA58" s="59">
        <f>MIN(BX55:BX57)</f>
        <v>0.96099439330011094</v>
      </c>
      <c r="CB58" s="53"/>
      <c r="CC58" s="50" t="s">
        <v>15</v>
      </c>
      <c r="CD58" s="59">
        <f t="shared" si="46"/>
        <v>0.24261442907508293</v>
      </c>
    </row>
    <row r="59" spans="2:82" ht="15.75" thickBot="1" x14ac:dyDescent="0.3">
      <c r="D59" s="183" t="str">
        <f>IF(AV55&lt;=0.1,"MATRIZ CONSISTENTE","MATRIZ INCONSISTENTE")</f>
        <v>MATRIZ CONSISTENTE</v>
      </c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5"/>
      <c r="Y59" s="58"/>
      <c r="AB59" s="62">
        <f>SUM(AB55:AB58)</f>
        <v>0.99999999999999989</v>
      </c>
      <c r="AC59" s="62">
        <f t="shared" ref="AC59:AE59" si="47">SUM(AC55:AC58)</f>
        <v>1.0000000000000002</v>
      </c>
      <c r="AD59" s="62">
        <f t="shared" si="47"/>
        <v>1</v>
      </c>
      <c r="AE59" s="62">
        <f t="shared" si="47"/>
        <v>0.99999999999999978</v>
      </c>
      <c r="AN59" s="62"/>
      <c r="CD59" s="62">
        <f>SUM(CD55:CD58)</f>
        <v>1</v>
      </c>
    </row>
    <row r="60" spans="2:82" x14ac:dyDescent="0.25"/>
    <row r="61" spans="2:82" ht="15.75" thickBot="1" x14ac:dyDescent="0.3">
      <c r="W61" s="25"/>
    </row>
    <row r="62" spans="2:82" ht="15.75" thickBot="1" x14ac:dyDescent="0.3">
      <c r="B62" s="19" t="s">
        <v>59</v>
      </c>
      <c r="C62" s="1"/>
      <c r="D62" s="199">
        <v>1</v>
      </c>
      <c r="E62" s="200"/>
      <c r="F62" s="201"/>
      <c r="G62" s="7"/>
      <c r="H62" s="199">
        <v>2</v>
      </c>
      <c r="I62" s="200"/>
      <c r="J62" s="201"/>
      <c r="K62" s="7"/>
      <c r="L62" s="199">
        <v>3</v>
      </c>
      <c r="M62" s="200"/>
      <c r="N62" s="201"/>
      <c r="O62" s="7"/>
      <c r="P62" s="199">
        <v>4</v>
      </c>
      <c r="Q62" s="200"/>
      <c r="R62" s="201"/>
    </row>
    <row r="63" spans="2:82" ht="15.75" thickBot="1" x14ac:dyDescent="0.3">
      <c r="B63" s="1"/>
      <c r="C63" s="1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V63" s="50">
        <v>1</v>
      </c>
      <c r="W63" s="50">
        <v>2</v>
      </c>
      <c r="X63" s="50">
        <v>3</v>
      </c>
      <c r="Y63" s="50">
        <v>4</v>
      </c>
      <c r="AB63" s="50">
        <v>1</v>
      </c>
      <c r="AC63" s="50">
        <v>2</v>
      </c>
      <c r="AD63" s="50">
        <v>3</v>
      </c>
      <c r="AE63" s="50">
        <v>4</v>
      </c>
    </row>
    <row r="64" spans="2:82" ht="16.5" thickBot="1" x14ac:dyDescent="0.3">
      <c r="B64" s="32">
        <v>1</v>
      </c>
      <c r="C64" s="51"/>
      <c r="D64" s="66">
        <v>1</v>
      </c>
      <c r="E64" s="66">
        <v>1</v>
      </c>
      <c r="F64" s="66">
        <v>1</v>
      </c>
      <c r="G64" s="54"/>
      <c r="H64" s="55">
        <v>0.25</v>
      </c>
      <c r="I64" s="55">
        <v>0.33333333333333331</v>
      </c>
      <c r="J64" s="55">
        <v>0.5</v>
      </c>
      <c r="K64" s="54"/>
      <c r="L64" s="55">
        <v>1</v>
      </c>
      <c r="M64" s="55">
        <v>1</v>
      </c>
      <c r="N64" s="55">
        <v>2</v>
      </c>
      <c r="O64" s="54"/>
      <c r="P64" s="55">
        <v>0.25</v>
      </c>
      <c r="Q64" s="55">
        <v>0.33333333333333331</v>
      </c>
      <c r="R64" s="55">
        <v>0.5</v>
      </c>
      <c r="U64" s="50">
        <v>1</v>
      </c>
      <c r="V64" s="57">
        <f>(4*E64+D64+F64)/6</f>
        <v>1</v>
      </c>
      <c r="W64" s="59">
        <f>(4*I64+H64+J64)/6</f>
        <v>0.34722222222222215</v>
      </c>
      <c r="X64" s="59">
        <f>(4*M64+L64+N64)/6</f>
        <v>1.1666666666666667</v>
      </c>
      <c r="Y64" s="59">
        <f>(4*Q64+P64+R64)/6</f>
        <v>0.34722222222222215</v>
      </c>
      <c r="Z64" s="53"/>
      <c r="AA64" s="50">
        <v>1</v>
      </c>
      <c r="AB64" s="60">
        <f>V64/SUM($V$64:$V$67)</f>
        <v>0.12631578947368421</v>
      </c>
      <c r="AC64" s="59">
        <f>W64/SUM($W$64:$W$67)</f>
        <v>0.13297872340425532</v>
      </c>
      <c r="AD64" s="59">
        <f>X64/SUM($X$64:$X$67)</f>
        <v>0.14285714285714285</v>
      </c>
      <c r="AE64" s="59">
        <f>Y64/SUM($Y$64:$Y$67)</f>
        <v>0.12135922330097086</v>
      </c>
      <c r="AF64" s="53"/>
      <c r="AG64" s="50">
        <v>1</v>
      </c>
      <c r="AH64" s="59">
        <f>AVERAGE(AB64:AE64)</f>
        <v>0.1308777197590133</v>
      </c>
      <c r="AI64" s="53"/>
      <c r="AJ64" s="50">
        <v>1</v>
      </c>
      <c r="AK64" s="59">
        <f>V64*$AH$64+W64*$AH$65+X64*$AH$66+Y64*$AH$67</f>
        <v>0.53356603789440837</v>
      </c>
      <c r="AL64" s="53"/>
      <c r="AM64" s="50">
        <v>1</v>
      </c>
      <c r="AN64" s="59">
        <f>AK64/AH64</f>
        <v>4.0768286525534663</v>
      </c>
      <c r="AO64" s="53"/>
      <c r="AP64" s="59">
        <f>AVERAGE(AN64:AN67)</f>
        <v>4.0791172782770495</v>
      </c>
      <c r="AQ64" s="53"/>
      <c r="AR64" s="59">
        <f>(AP64-4)/(4-1)</f>
        <v>2.6372426092349837E-2</v>
      </c>
      <c r="AS64" s="53"/>
      <c r="AT64" s="59">
        <v>0.88200000000000001</v>
      </c>
      <c r="AU64" s="53"/>
      <c r="AV64" s="59">
        <f>AR64/AT64</f>
        <v>2.9900709855271924E-2</v>
      </c>
      <c r="AX64" s="75" t="s">
        <v>67</v>
      </c>
      <c r="AY64" s="59">
        <f>1/((SUM($F$64:$F$67)+SUM($J$64:$J$67)+SUM($N$64:$N$67)+SUM($R$64:$R$67)))</f>
        <v>3.5714285714285712E-2</v>
      </c>
      <c r="AZ64" s="59">
        <f>1/(SUM($E$64:$E$67)+SUM($I$64:$I$67)+SUM($M$64:$M$67)+SUM($Q$64:$Q$67))</f>
        <v>4.6875E-2</v>
      </c>
      <c r="BA64" s="59">
        <f>1/(SUM($D$64:$D$67)+SUM($H$64:$H$67)+SUM($L$64:$L$67)+SUM($P$64:$P$67))</f>
        <v>6.25E-2</v>
      </c>
      <c r="BC64" s="75" t="s">
        <v>67</v>
      </c>
      <c r="BD64" s="77">
        <f>D64+H64+L64+P64</f>
        <v>2.5</v>
      </c>
      <c r="BE64" s="77">
        <f t="shared" ref="BE64:BF67" si="48">E64+I64+M64+Q64</f>
        <v>2.6666666666666665</v>
      </c>
      <c r="BF64" s="77">
        <f t="shared" si="48"/>
        <v>4</v>
      </c>
      <c r="BG64" s="78"/>
      <c r="BH64" s="78"/>
      <c r="BI64" s="78"/>
      <c r="BJ64" s="78"/>
      <c r="BK64" s="53"/>
      <c r="BL64" s="75" t="s">
        <v>67</v>
      </c>
      <c r="BM64" s="77">
        <f>AY64*BD64</f>
        <v>8.9285714285714274E-2</v>
      </c>
      <c r="BN64" s="77">
        <f t="shared" ref="BN64:BO67" si="49">AZ64*BE64</f>
        <v>0.125</v>
      </c>
      <c r="BO64" s="77">
        <f t="shared" si="49"/>
        <v>0.25</v>
      </c>
      <c r="BP64" s="53"/>
      <c r="BQ64" s="99" t="s">
        <v>96</v>
      </c>
      <c r="BR64" s="99">
        <f>IF((BN64&gt;=BN65),1,(IF((BM65&gt;BO64),"",((BM65-BO64)/((BN64-BO64)-(BN65-BM65))))))</f>
        <v>0.12500000000000006</v>
      </c>
      <c r="BS64" s="99" t="s">
        <v>99</v>
      </c>
      <c r="BT64" s="99">
        <f>IF((BN65&gt;=BN64),1,(IF((BM64&gt;BO65),"",((BM64-BO65)/((BN65-BO65)-(BN64-BM64))))))</f>
        <v>1</v>
      </c>
      <c r="BU64" s="99" t="s">
        <v>102</v>
      </c>
      <c r="BV64" s="99">
        <f>IF((BN66&gt;=BN64),1,(IF((BM64&gt;BO66),"",((BM64-BO66)/((BN66-BO66)-(BN64-BM64))))))</f>
        <v>1</v>
      </c>
      <c r="BW64" s="99" t="s">
        <v>105</v>
      </c>
      <c r="BX64" s="99">
        <f>IF((BN67&gt;=BN64),1,(IF((BM64&gt;BO67),"",((BM64-BO67)/((BN67-BO67)-(BN64-BM64))))))</f>
        <v>1</v>
      </c>
      <c r="BY64" s="53"/>
      <c r="BZ64" s="50" t="s">
        <v>67</v>
      </c>
      <c r="CA64" s="59">
        <f>MIN(BR64:BR66)</f>
        <v>0.12500000000000006</v>
      </c>
      <c r="CB64" s="53"/>
      <c r="CC64" s="50" t="s">
        <v>67</v>
      </c>
      <c r="CD64" s="59">
        <f>CA64/SUM($CA$64:$CA$67)</f>
        <v>4.0000000000000015E-2</v>
      </c>
    </row>
    <row r="65" spans="2:82" ht="16.5" thickBot="1" x14ac:dyDescent="0.3">
      <c r="B65" s="32">
        <v>2</v>
      </c>
      <c r="C65" s="51"/>
      <c r="D65" s="55">
        <v>2</v>
      </c>
      <c r="E65" s="55">
        <v>3</v>
      </c>
      <c r="F65" s="55">
        <v>4</v>
      </c>
      <c r="G65" s="54"/>
      <c r="H65" s="68">
        <v>1</v>
      </c>
      <c r="I65" s="66">
        <v>1</v>
      </c>
      <c r="J65" s="66">
        <v>1</v>
      </c>
      <c r="K65" s="54"/>
      <c r="L65" s="55">
        <v>2</v>
      </c>
      <c r="M65" s="55">
        <v>3</v>
      </c>
      <c r="N65" s="55">
        <v>4</v>
      </c>
      <c r="O65" s="54"/>
      <c r="P65" s="55">
        <v>1</v>
      </c>
      <c r="Q65" s="55">
        <v>1</v>
      </c>
      <c r="R65" s="55">
        <v>2</v>
      </c>
      <c r="U65" s="50">
        <v>2</v>
      </c>
      <c r="V65" s="59">
        <f t="shared" ref="V65:V67" si="50">(4*E65+D65+F65)/6</f>
        <v>3</v>
      </c>
      <c r="W65" s="57">
        <f t="shared" ref="W65:W67" si="51">(4*I65+H65+J65)/6</f>
        <v>1</v>
      </c>
      <c r="X65" s="59">
        <f t="shared" ref="X65:X67" si="52">(4*M65+L65+N65)/6</f>
        <v>3</v>
      </c>
      <c r="Y65" s="59">
        <f t="shared" ref="Y65:Y67" si="53">(4*Q65+P65+R65)/6</f>
        <v>1.1666666666666667</v>
      </c>
      <c r="Z65" s="53"/>
      <c r="AA65" s="50">
        <v>2</v>
      </c>
      <c r="AB65" s="59">
        <f t="shared" ref="AB65:AB67" si="54">V65/SUM($V$64:$V$67)</f>
        <v>0.37894736842105264</v>
      </c>
      <c r="AC65" s="60">
        <f t="shared" ref="AC65:AC67" si="55">W65/SUM($W$64:$W$67)</f>
        <v>0.38297872340425537</v>
      </c>
      <c r="AD65" s="59">
        <f t="shared" ref="AD65:AD67" si="56">X65/SUM($X$64:$X$67)</f>
        <v>0.36734693877551017</v>
      </c>
      <c r="AE65" s="59">
        <f t="shared" ref="AE65:AE67" si="57">Y65/SUM($Y$64:$Y$67)</f>
        <v>0.40776699029126223</v>
      </c>
      <c r="AF65" s="53"/>
      <c r="AG65" s="50">
        <v>2</v>
      </c>
      <c r="AH65" s="59">
        <f t="shared" ref="AH65:AH67" si="58">AVERAGE(AB65:AE65)</f>
        <v>0.38426000522302012</v>
      </c>
      <c r="AI65" s="53"/>
      <c r="AJ65" s="50">
        <v>2</v>
      </c>
      <c r="AK65" s="59">
        <f>V65*$AH$64+W65*$AH$65+X65*$AH$66+Y65*$AH$67</f>
        <v>1.568330002012438</v>
      </c>
      <c r="AL65" s="53"/>
      <c r="AM65" s="50">
        <v>2</v>
      </c>
      <c r="AN65" s="59">
        <f t="shared" ref="AN65:AN67" si="59">AK65/AH65</f>
        <v>4.0814291903790432</v>
      </c>
      <c r="AO65" s="53"/>
      <c r="AP65" s="53"/>
      <c r="AQ65" s="53"/>
      <c r="AR65" s="53"/>
      <c r="AS65" s="53"/>
      <c r="AT65" s="53"/>
      <c r="AU65" s="53"/>
      <c r="AV65" s="53"/>
      <c r="AX65" s="75" t="s">
        <v>10</v>
      </c>
      <c r="AY65" s="59">
        <f t="shared" ref="AY65:AY67" si="60">1/((SUM($F$64:$F$67)+SUM($J$64:$J$67)+SUM($N$64:$N$67)+SUM($R$64:$R$67)))</f>
        <v>3.5714285714285712E-2</v>
      </c>
      <c r="AZ65" s="59">
        <f t="shared" ref="AZ65:AZ67" si="61">1/(SUM($E$64:$E$67)+SUM($I$64:$I$67)+SUM($M$64:$M$67)+SUM($Q$64:$Q$67))</f>
        <v>4.6875E-2</v>
      </c>
      <c r="BA65" s="59">
        <f t="shared" ref="BA65:BA67" si="62">1/(SUM($D$64:$D$67)+SUM($H$64:$H$67)+SUM($L$64:$L$67)+SUM($P$64:$P$67))</f>
        <v>6.25E-2</v>
      </c>
      <c r="BC65" s="75" t="s">
        <v>10</v>
      </c>
      <c r="BD65" s="77">
        <f t="shared" ref="BD65:BD67" si="63">D65+H65+L65+P65</f>
        <v>6</v>
      </c>
      <c r="BE65" s="77">
        <f t="shared" si="48"/>
        <v>8</v>
      </c>
      <c r="BF65" s="77">
        <f t="shared" si="48"/>
        <v>11</v>
      </c>
      <c r="BG65" s="78"/>
      <c r="BH65" s="78"/>
      <c r="BI65" s="78"/>
      <c r="BJ65" s="78"/>
      <c r="BK65" s="53"/>
      <c r="BL65" s="75" t="s">
        <v>10</v>
      </c>
      <c r="BM65" s="77">
        <f t="shared" ref="BM65:BM67" si="64">AY65*BD65</f>
        <v>0.21428571428571427</v>
      </c>
      <c r="BN65" s="77">
        <f t="shared" si="49"/>
        <v>0.375</v>
      </c>
      <c r="BO65" s="77">
        <f t="shared" si="49"/>
        <v>0.6875</v>
      </c>
      <c r="BP65" s="53"/>
      <c r="BQ65" s="99" t="s">
        <v>97</v>
      </c>
      <c r="BR65" s="99">
        <f>IF((BN64&gt;=BN66),1,(IF((BM66&gt;BO64),"",((BM66-BO64)/((BN64-BO64)-(BN66-BM66))))))</f>
        <v>1</v>
      </c>
      <c r="BS65" s="99" t="s">
        <v>100</v>
      </c>
      <c r="BT65" s="99">
        <f>IF((BN65&gt;=BN66),1,(IF((BM66&gt;BO65),"",((BM66-BO65)/((BN65-BO65)-(BN66-BM66))))))</f>
        <v>1</v>
      </c>
      <c r="BU65" s="99" t="s">
        <v>103</v>
      </c>
      <c r="BV65" s="99" t="str">
        <f>IF((BN66&gt;=BN65),1,(IF((BM65&gt;BO66),"",((BM65-BO66)/((BN66-BO66)-(BN65-BM65))))))</f>
        <v/>
      </c>
      <c r="BW65" s="99" t="s">
        <v>106</v>
      </c>
      <c r="BX65" s="99">
        <f>IF((BN67&gt;=BN65),1,(IF((BM65&gt;BO67),"",((BM65-BO67)/((BN67-BO67)-(BN65-BM65))))))</f>
        <v>1</v>
      </c>
      <c r="BY65" s="53"/>
      <c r="BZ65" s="50" t="s">
        <v>10</v>
      </c>
      <c r="CA65" s="59">
        <f>MIN(BT64:BT66)</f>
        <v>1</v>
      </c>
      <c r="CB65" s="53"/>
      <c r="CC65" s="50" t="s">
        <v>10</v>
      </c>
      <c r="CD65" s="59">
        <f t="shared" ref="CD65:CD67" si="65">CA65/SUM($CA$64:$CA$67)</f>
        <v>0.32</v>
      </c>
    </row>
    <row r="66" spans="2:82" ht="16.5" thickBot="1" x14ac:dyDescent="0.3">
      <c r="B66" s="32">
        <v>3</v>
      </c>
      <c r="C66" s="51"/>
      <c r="D66" s="55">
        <v>0.5</v>
      </c>
      <c r="E66" s="55">
        <v>1</v>
      </c>
      <c r="F66" s="55">
        <v>1</v>
      </c>
      <c r="G66" s="54"/>
      <c r="H66" s="55">
        <v>0.25</v>
      </c>
      <c r="I66" s="55">
        <v>0.33333333333333331</v>
      </c>
      <c r="J66" s="55">
        <v>0.5</v>
      </c>
      <c r="K66" s="54"/>
      <c r="L66" s="66">
        <v>1</v>
      </c>
      <c r="M66" s="66">
        <v>1</v>
      </c>
      <c r="N66" s="66">
        <v>1</v>
      </c>
      <c r="O66" s="54"/>
      <c r="P66" s="55">
        <v>0.25</v>
      </c>
      <c r="Q66" s="55">
        <v>0.33333333333333331</v>
      </c>
      <c r="R66" s="55">
        <v>0.5</v>
      </c>
      <c r="U66" s="50">
        <v>3</v>
      </c>
      <c r="V66" s="59">
        <f>(4*E66+D66+F66)/6</f>
        <v>0.91666666666666663</v>
      </c>
      <c r="W66" s="59">
        <f t="shared" si="51"/>
        <v>0.34722222222222215</v>
      </c>
      <c r="X66" s="57">
        <f t="shared" si="52"/>
        <v>1</v>
      </c>
      <c r="Y66" s="59">
        <f t="shared" si="53"/>
        <v>0.34722222222222215</v>
      </c>
      <c r="Z66" s="53"/>
      <c r="AA66" s="50">
        <v>3</v>
      </c>
      <c r="AB66" s="59">
        <f>V66/SUM($V$64:$V$67)</f>
        <v>0.11578947368421051</v>
      </c>
      <c r="AC66" s="59">
        <f t="shared" si="55"/>
        <v>0.13297872340425532</v>
      </c>
      <c r="AD66" s="60">
        <f t="shared" si="56"/>
        <v>0.12244897959183672</v>
      </c>
      <c r="AE66" s="59">
        <f t="shared" si="57"/>
        <v>0.12135922330097086</v>
      </c>
      <c r="AF66" s="53"/>
      <c r="AG66" s="50">
        <v>3</v>
      </c>
      <c r="AH66" s="59">
        <f t="shared" si="58"/>
        <v>0.12314409999531835</v>
      </c>
      <c r="AI66" s="53"/>
      <c r="AJ66" s="50">
        <v>3</v>
      </c>
      <c r="AK66" s="59">
        <f t="shared" ref="AK66:AK67" si="66">V66*$AH$64+W66*$AH$65+X66*$AH$66+Y66*$AH$67</f>
        <v>0.50213554458193754</v>
      </c>
      <c r="AL66" s="53"/>
      <c r="AM66" s="50">
        <v>3</v>
      </c>
      <c r="AN66" s="59">
        <f t="shared" si="59"/>
        <v>4.0776256808164382</v>
      </c>
      <c r="AO66" s="53"/>
      <c r="AP66" s="53"/>
      <c r="AQ66" s="53"/>
      <c r="AR66" s="53"/>
      <c r="AS66" s="53"/>
      <c r="AT66" s="53">
        <v>1.98</v>
      </c>
      <c r="AU66" s="53"/>
      <c r="AV66" s="53">
        <f>AR64/AT66</f>
        <v>1.3319407117348402E-2</v>
      </c>
      <c r="AX66" s="75" t="s">
        <v>13</v>
      </c>
      <c r="AY66" s="59">
        <f t="shared" si="60"/>
        <v>3.5714285714285712E-2</v>
      </c>
      <c r="AZ66" s="59">
        <f t="shared" si="61"/>
        <v>4.6875E-2</v>
      </c>
      <c r="BA66" s="59">
        <f t="shared" si="62"/>
        <v>6.25E-2</v>
      </c>
      <c r="BC66" s="75" t="s">
        <v>13</v>
      </c>
      <c r="BD66" s="77">
        <f t="shared" si="63"/>
        <v>2</v>
      </c>
      <c r="BE66" s="77">
        <f t="shared" si="48"/>
        <v>2.6666666666666665</v>
      </c>
      <c r="BF66" s="77">
        <f t="shared" si="48"/>
        <v>3</v>
      </c>
      <c r="BG66" s="78"/>
      <c r="BH66" s="78"/>
      <c r="BI66" s="78"/>
      <c r="BJ66" s="78"/>
      <c r="BK66" s="53"/>
      <c r="BL66" s="75" t="s">
        <v>13</v>
      </c>
      <c r="BM66" s="77">
        <f t="shared" si="64"/>
        <v>7.1428571428571425E-2</v>
      </c>
      <c r="BN66" s="77">
        <f t="shared" si="49"/>
        <v>0.125</v>
      </c>
      <c r="BO66" s="77">
        <f t="shared" si="49"/>
        <v>0.1875</v>
      </c>
      <c r="BP66" s="53"/>
      <c r="BQ66" s="99" t="s">
        <v>98</v>
      </c>
      <c r="BR66" s="99">
        <f>IF((BN64&gt;=BN67),1,(IF((BM67&gt;BO64),"",((BM67-BO64)/((BN64-BO64)-(BN67-BM67))))))</f>
        <v>0.1764705882352941</v>
      </c>
      <c r="BS66" s="99" t="s">
        <v>101</v>
      </c>
      <c r="BT66" s="99">
        <f>IF((BN65&gt;=BN67),1,(IF((BM67&gt;BO65),"",((BM67-BO65)/((BN65-BO65)-(BN67-BM67))))))</f>
        <v>1</v>
      </c>
      <c r="BU66" s="99" t="s">
        <v>104</v>
      </c>
      <c r="BV66" s="99" t="str">
        <f>IF((BN66&gt;=BN67),1,(IF((BM67&gt;BO66),"",((BM67-BO66)/((BN66-BO66)-(BN67-BM67))))))</f>
        <v/>
      </c>
      <c r="BW66" s="99" t="s">
        <v>107</v>
      </c>
      <c r="BX66" s="99">
        <f>IF((BN67&gt;=BN66),1,(IF((BM66&gt;BO67),"",((BM66-BO67)/((BN67-BO67)-(BN66-BM66))))))</f>
        <v>1</v>
      </c>
      <c r="BY66" s="53"/>
      <c r="BZ66" s="50" t="s">
        <v>13</v>
      </c>
      <c r="CA66" s="59">
        <f>MIN(BV64:BV66)</f>
        <v>1</v>
      </c>
      <c r="CB66" s="53"/>
      <c r="CC66" s="50" t="s">
        <v>13</v>
      </c>
      <c r="CD66" s="59">
        <f t="shared" si="65"/>
        <v>0.32</v>
      </c>
    </row>
    <row r="67" spans="2:82" ht="16.5" thickBot="1" x14ac:dyDescent="0.3">
      <c r="B67" s="32">
        <v>4</v>
      </c>
      <c r="C67" s="51"/>
      <c r="D67" s="55">
        <v>2</v>
      </c>
      <c r="E67" s="55">
        <v>3</v>
      </c>
      <c r="F67" s="55">
        <v>4</v>
      </c>
      <c r="G67" s="54"/>
      <c r="H67" s="55">
        <v>0.5</v>
      </c>
      <c r="I67" s="55">
        <v>1</v>
      </c>
      <c r="J67" s="55">
        <v>1</v>
      </c>
      <c r="K67" s="54"/>
      <c r="L67" s="55">
        <v>2</v>
      </c>
      <c r="M67" s="55">
        <v>3</v>
      </c>
      <c r="N67" s="55">
        <v>4</v>
      </c>
      <c r="O67" s="54"/>
      <c r="P67" s="66">
        <v>1</v>
      </c>
      <c r="Q67" s="66">
        <v>1</v>
      </c>
      <c r="R67" s="66">
        <v>1</v>
      </c>
      <c r="U67" s="50">
        <v>4</v>
      </c>
      <c r="V67" s="59">
        <f t="shared" si="50"/>
        <v>3</v>
      </c>
      <c r="W67" s="59">
        <f t="shared" si="51"/>
        <v>0.91666666666666663</v>
      </c>
      <c r="X67" s="59">
        <f t="shared" si="52"/>
        <v>3</v>
      </c>
      <c r="Y67" s="57">
        <f t="shared" si="53"/>
        <v>1</v>
      </c>
      <c r="Z67" s="53"/>
      <c r="AA67" s="50">
        <v>4</v>
      </c>
      <c r="AB67" s="59">
        <f t="shared" si="54"/>
        <v>0.37894736842105264</v>
      </c>
      <c r="AC67" s="59">
        <f t="shared" si="55"/>
        <v>0.35106382978723411</v>
      </c>
      <c r="AD67" s="59">
        <f t="shared" si="56"/>
        <v>0.36734693877551017</v>
      </c>
      <c r="AE67" s="60">
        <f t="shared" si="57"/>
        <v>0.34951456310679618</v>
      </c>
      <c r="AF67" s="53"/>
      <c r="AG67" s="50">
        <v>4</v>
      </c>
      <c r="AH67" s="59">
        <f t="shared" si="58"/>
        <v>0.3617181750226483</v>
      </c>
      <c r="AI67" s="53"/>
      <c r="AJ67" s="50">
        <v>4</v>
      </c>
      <c r="AK67" s="59">
        <f t="shared" si="66"/>
        <v>1.4760219724067449</v>
      </c>
      <c r="AL67" s="53"/>
      <c r="AM67" s="50">
        <v>4</v>
      </c>
      <c r="AN67" s="59">
        <f t="shared" si="59"/>
        <v>4.0805855893592478</v>
      </c>
      <c r="AO67" s="53"/>
      <c r="AP67" s="53"/>
      <c r="AQ67" s="53"/>
      <c r="AR67" s="53"/>
      <c r="AS67" s="53"/>
      <c r="AT67" s="53"/>
      <c r="AU67" s="53"/>
      <c r="AV67" s="53"/>
      <c r="AX67" s="75" t="s">
        <v>15</v>
      </c>
      <c r="AY67" s="59">
        <f t="shared" si="60"/>
        <v>3.5714285714285712E-2</v>
      </c>
      <c r="AZ67" s="59">
        <f t="shared" si="61"/>
        <v>4.6875E-2</v>
      </c>
      <c r="BA67" s="59">
        <f t="shared" si="62"/>
        <v>6.25E-2</v>
      </c>
      <c r="BC67" s="75" t="s">
        <v>15</v>
      </c>
      <c r="BD67" s="77">
        <f t="shared" si="63"/>
        <v>5.5</v>
      </c>
      <c r="BE67" s="77">
        <f t="shared" si="48"/>
        <v>8</v>
      </c>
      <c r="BF67" s="77">
        <f t="shared" si="48"/>
        <v>10</v>
      </c>
      <c r="BG67" s="78"/>
      <c r="BH67" s="78"/>
      <c r="BI67" s="78"/>
      <c r="BJ67" s="78"/>
      <c r="BK67" s="53"/>
      <c r="BL67" s="75" t="s">
        <v>15</v>
      </c>
      <c r="BM67" s="77">
        <f t="shared" si="64"/>
        <v>0.19642857142857142</v>
      </c>
      <c r="BN67" s="77">
        <f t="shared" si="49"/>
        <v>0.375</v>
      </c>
      <c r="BO67" s="77">
        <f t="shared" si="49"/>
        <v>0.625</v>
      </c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0" t="s">
        <v>15</v>
      </c>
      <c r="CA67" s="59">
        <f>MIN(BX64:BX66)</f>
        <v>1</v>
      </c>
      <c r="CB67" s="53"/>
      <c r="CC67" s="50" t="s">
        <v>15</v>
      </c>
      <c r="CD67" s="59">
        <f t="shared" si="65"/>
        <v>0.32</v>
      </c>
    </row>
    <row r="68" spans="2:82" ht="15.75" thickBot="1" x14ac:dyDescent="0.3">
      <c r="D68" s="183" t="str">
        <f>IF(AV64&lt;=0.1,"MATRIZ CONSISTENTE","MATRIZ INCONSISTENTE")</f>
        <v>MATRIZ CONSISTENTE</v>
      </c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5"/>
      <c r="Y68" s="58"/>
      <c r="AB68" s="62">
        <f>SUM(AB64:AB67)</f>
        <v>1</v>
      </c>
      <c r="AC68" s="62">
        <f t="shared" ref="AC68:AE68" si="67">SUM(AC64:AC67)</f>
        <v>1</v>
      </c>
      <c r="AD68" s="62">
        <f t="shared" si="67"/>
        <v>0.99999999999999989</v>
      </c>
      <c r="AE68" s="62">
        <f t="shared" si="67"/>
        <v>1</v>
      </c>
      <c r="AN68" s="62"/>
      <c r="CD68" s="62">
        <f>SUM(CD64:CD67)</f>
        <v>1</v>
      </c>
    </row>
    <row r="69" spans="2:82" x14ac:dyDescent="0.25"/>
    <row r="70" spans="2:82" ht="15.75" thickBot="1" x14ac:dyDescent="0.3"/>
    <row r="71" spans="2:82" ht="15.75" thickBot="1" x14ac:dyDescent="0.3">
      <c r="B71" s="19" t="s">
        <v>10</v>
      </c>
      <c r="C71" s="1"/>
      <c r="D71" s="199">
        <v>1</v>
      </c>
      <c r="E71" s="200"/>
      <c r="F71" s="201"/>
      <c r="G71" s="7"/>
      <c r="H71" s="199">
        <v>2</v>
      </c>
      <c r="I71" s="200"/>
      <c r="J71" s="201"/>
      <c r="K71" s="7"/>
      <c r="L71" s="199">
        <v>3</v>
      </c>
      <c r="M71" s="200"/>
      <c r="N71" s="201"/>
      <c r="O71" s="7"/>
      <c r="P71" s="199">
        <v>4</v>
      </c>
      <c r="Q71" s="200"/>
      <c r="R71" s="201"/>
    </row>
    <row r="72" spans="2:82" ht="15.75" thickBot="1" x14ac:dyDescent="0.3">
      <c r="B72" s="1"/>
      <c r="C72" s="1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V72" s="50">
        <v>1</v>
      </c>
      <c r="W72" s="50">
        <v>2</v>
      </c>
      <c r="X72" s="50">
        <v>3</v>
      </c>
      <c r="Y72" s="50">
        <v>4</v>
      </c>
      <c r="AB72" s="50">
        <v>1</v>
      </c>
      <c r="AC72" s="50">
        <v>2</v>
      </c>
      <c r="AD72" s="50">
        <v>3</v>
      </c>
      <c r="AE72" s="50">
        <v>4</v>
      </c>
    </row>
    <row r="73" spans="2:82" ht="16.5" thickBot="1" x14ac:dyDescent="0.3">
      <c r="B73" s="32">
        <v>1</v>
      </c>
      <c r="C73" s="51"/>
      <c r="D73" s="66">
        <v>1</v>
      </c>
      <c r="E73" s="66">
        <v>1</v>
      </c>
      <c r="F73" s="66">
        <v>1</v>
      </c>
      <c r="G73" s="54"/>
      <c r="H73" s="55">
        <v>0.25</v>
      </c>
      <c r="I73" s="55">
        <v>0.33333333333333331</v>
      </c>
      <c r="J73" s="55">
        <v>0.5</v>
      </c>
      <c r="K73" s="54"/>
      <c r="L73" s="55">
        <v>1</v>
      </c>
      <c r="M73" s="55">
        <v>1</v>
      </c>
      <c r="N73" s="55">
        <v>2</v>
      </c>
      <c r="O73" s="54"/>
      <c r="P73" s="55">
        <v>0.25</v>
      </c>
      <c r="Q73" s="55">
        <v>0.33333333333333331</v>
      </c>
      <c r="R73" s="55">
        <v>0.5</v>
      </c>
      <c r="U73" s="50">
        <v>1</v>
      </c>
      <c r="V73" s="57">
        <f>(4*E73+D73+F73)/6</f>
        <v>1</v>
      </c>
      <c r="W73" s="59">
        <f>(4*I73+H73+J73)/6</f>
        <v>0.34722222222222215</v>
      </c>
      <c r="X73" s="59">
        <f>(4*M73+L73+N73)/6</f>
        <v>1.1666666666666667</v>
      </c>
      <c r="Y73" s="59">
        <f>(4*Q73+P73+R73)/6</f>
        <v>0.34722222222222215</v>
      </c>
      <c r="Z73" s="53"/>
      <c r="AA73" s="50">
        <v>1</v>
      </c>
      <c r="AB73" s="60">
        <f>V73/SUM($V$73:$V$76)</f>
        <v>0.12631578947368421</v>
      </c>
      <c r="AC73" s="59">
        <f>W73/SUM($W$73:$W$76)</f>
        <v>0.17006802721088432</v>
      </c>
      <c r="AD73" s="59">
        <f>X73/SUM($X$73:$X$76)</f>
        <v>0.18421052631578946</v>
      </c>
      <c r="AE73" s="59">
        <f>Y73/SUM($Y$73:$Y$76)</f>
        <v>6.5963060686015818E-2</v>
      </c>
      <c r="AF73" s="53"/>
      <c r="AG73" s="50">
        <v>1</v>
      </c>
      <c r="AH73" s="59">
        <f>AVERAGE(AB73:AE73)</f>
        <v>0.13663935092159346</v>
      </c>
      <c r="AI73" s="53"/>
      <c r="AJ73" s="50">
        <v>1</v>
      </c>
      <c r="AK73" s="59">
        <f>V73*$AH$73+W73*$AH$74+X73*$AH$75+Y73*$AH$76</f>
        <v>0.56299995254238955</v>
      </c>
      <c r="AL73" s="53"/>
      <c r="AM73" s="50">
        <v>1</v>
      </c>
      <c r="AN73" s="59">
        <f>AK73/AH73</f>
        <v>4.120335384683222</v>
      </c>
      <c r="AO73" s="53"/>
      <c r="AP73" s="59">
        <f>AVERAGE(AN73:AN76)</f>
        <v>4.2316444328263021</v>
      </c>
      <c r="AQ73" s="53"/>
      <c r="AR73" s="59">
        <f>(AP73-4)/(4-1)</f>
        <v>7.7214810942100698E-2</v>
      </c>
      <c r="AS73" s="53"/>
      <c r="AT73" s="59">
        <v>0.88200000000000001</v>
      </c>
      <c r="AU73" s="53"/>
      <c r="AV73" s="59">
        <f>AR73/AT73</f>
        <v>8.7545137122563149E-2</v>
      </c>
      <c r="AX73" s="75" t="s">
        <v>67</v>
      </c>
      <c r="AY73" s="59">
        <f>1/((SUM($F$73:$F$76)+SUM($J$73:$J$76)+SUM($N$73:$N$76)+SUM($R$73:$R$76)))</f>
        <v>3.5714285714285712E-2</v>
      </c>
      <c r="AZ73" s="59">
        <f>1/(SUM($E$73:$E$76)+SUM($I$73:$I$76)+SUM($M$73:$M$76)+SUM($Q$73:$Q$76))</f>
        <v>4.6874999999999993E-2</v>
      </c>
      <c r="BA73" s="59">
        <f>1/(SUM($D$73:$D$76)+SUM($H$73:$H$76)+SUM($L$73:$L$76)+SUM($P$73:$P$76))</f>
        <v>6.25E-2</v>
      </c>
      <c r="BC73" s="75" t="s">
        <v>67</v>
      </c>
      <c r="BD73" s="77">
        <f>D73+H73+L73+P73</f>
        <v>2.5</v>
      </c>
      <c r="BE73" s="77">
        <f t="shared" ref="BE73:BF76" si="68">E73+I73+M73+Q73</f>
        <v>2.6666666666666665</v>
      </c>
      <c r="BF73" s="77">
        <f t="shared" si="68"/>
        <v>4</v>
      </c>
      <c r="BG73" s="78"/>
      <c r="BH73" s="78"/>
      <c r="BI73" s="78"/>
      <c r="BJ73" s="78"/>
      <c r="BK73" s="53"/>
      <c r="BL73" s="75" t="s">
        <v>67</v>
      </c>
      <c r="BM73" s="77">
        <f>AY73*BD73</f>
        <v>8.9285714285714274E-2</v>
      </c>
      <c r="BN73" s="77">
        <f t="shared" ref="BN73:BO76" si="69">AZ73*BE73</f>
        <v>0.12499999999999997</v>
      </c>
      <c r="BO73" s="77">
        <f t="shared" si="69"/>
        <v>0.25</v>
      </c>
      <c r="BP73" s="53"/>
      <c r="BQ73" s="99" t="s">
        <v>96</v>
      </c>
      <c r="BR73" s="99">
        <f>IF((BN73&gt;=BN74),1,(IF((BM74&gt;BO73),"",((BM74-BO73)/((BN73-BO73)-(BN74-BM74))))))</f>
        <v>0</v>
      </c>
      <c r="BS73" s="99" t="s">
        <v>99</v>
      </c>
      <c r="BT73" s="99">
        <f>IF((BN74&gt;=BN73),1,(IF((BM73&gt;BO74),"",((BM73-BO74)/((BN74-BO74)-(BN73-BM73))))))</f>
        <v>1</v>
      </c>
      <c r="BU73" s="99" t="s">
        <v>102</v>
      </c>
      <c r="BV73" s="99">
        <f>IF((BN75&gt;=BN73),1,(IF((BM73&gt;BO75),"",((BM73-BO75)/((BN75-BO75)-(BN73-BM73))))))</f>
        <v>1</v>
      </c>
      <c r="BW73" s="99" t="s">
        <v>105</v>
      </c>
      <c r="BX73" s="99">
        <f>IF((BN76&gt;=BN73),1,(IF((BM73&gt;BO76),"",((BM73-BO76)/((BN76-BO76)-(BN73-BM73))))))</f>
        <v>1</v>
      </c>
      <c r="BY73" s="53"/>
      <c r="BZ73" s="50" t="s">
        <v>67</v>
      </c>
      <c r="CA73" s="59">
        <f>MIN(BR73:BR75)</f>
        <v>0</v>
      </c>
      <c r="CB73" s="53"/>
      <c r="CC73" s="50" t="s">
        <v>67</v>
      </c>
      <c r="CD73" s="59">
        <f>CA73/SUM($CA$73:$CA$76)</f>
        <v>0</v>
      </c>
    </row>
    <row r="74" spans="2:82" ht="16.5" thickBot="1" x14ac:dyDescent="0.3">
      <c r="B74" s="32">
        <v>2</v>
      </c>
      <c r="C74" s="51"/>
      <c r="D74" s="55">
        <v>2</v>
      </c>
      <c r="E74" s="55">
        <v>3</v>
      </c>
      <c r="F74" s="55">
        <v>4</v>
      </c>
      <c r="G74" s="54"/>
      <c r="H74" s="68">
        <v>1</v>
      </c>
      <c r="I74" s="66">
        <v>1</v>
      </c>
      <c r="J74" s="66">
        <v>1</v>
      </c>
      <c r="K74" s="54"/>
      <c r="L74" s="55">
        <v>2</v>
      </c>
      <c r="M74" s="55">
        <v>3</v>
      </c>
      <c r="N74" s="55">
        <v>4</v>
      </c>
      <c r="O74" s="54"/>
      <c r="P74" s="55">
        <v>2</v>
      </c>
      <c r="Q74" s="55">
        <v>3</v>
      </c>
      <c r="R74" s="55">
        <v>4</v>
      </c>
      <c r="U74" s="50">
        <v>2</v>
      </c>
      <c r="V74" s="59">
        <f t="shared" ref="V74:V76" si="70">(4*E74+D74+F74)/6</f>
        <v>3</v>
      </c>
      <c r="W74" s="57">
        <f t="shared" ref="W74:W76" si="71">(4*I74+H74+J74)/6</f>
        <v>1</v>
      </c>
      <c r="X74" s="59">
        <f t="shared" ref="X74:X76" si="72">(4*M74+L74+N74)/6</f>
        <v>3</v>
      </c>
      <c r="Y74" s="59">
        <f t="shared" ref="Y74:Y76" si="73">(4*Q74+P74+R74)/6</f>
        <v>3</v>
      </c>
      <c r="Z74" s="53"/>
      <c r="AA74" s="50">
        <v>2</v>
      </c>
      <c r="AB74" s="59">
        <f t="shared" ref="AB74:AB76" si="74">V74/SUM($V$73:$V$76)</f>
        <v>0.37894736842105264</v>
      </c>
      <c r="AC74" s="60">
        <f t="shared" ref="AC74:AC76" si="75">W74/SUM($W$73:$W$76)</f>
        <v>0.48979591836734698</v>
      </c>
      <c r="AD74" s="59">
        <f t="shared" ref="AD74:AD76" si="76">X74/SUM($X$73:$X$76)</f>
        <v>0.47368421052631576</v>
      </c>
      <c r="AE74" s="59">
        <f t="shared" ref="AE74:AE76" si="77">Y74/SUM($Y$73:$Y$76)</f>
        <v>0.56992084432717671</v>
      </c>
      <c r="AF74" s="53"/>
      <c r="AG74" s="50">
        <v>2</v>
      </c>
      <c r="AH74" s="59">
        <f t="shared" ref="AH74:AH76" si="78">AVERAGE(AB74:AE74)</f>
        <v>0.47808708541047307</v>
      </c>
      <c r="AI74" s="53"/>
      <c r="AJ74" s="50">
        <v>2</v>
      </c>
      <c r="AK74" s="59">
        <f t="shared" ref="AK74:AK76" si="79">V74*$AH$73+W74*$AH$74+X74*$AH$75+Y74*$AH$76</f>
        <v>2.0438258291790539</v>
      </c>
      <c r="AL74" s="53"/>
      <c r="AM74" s="50">
        <v>2</v>
      </c>
      <c r="AN74" s="59">
        <f t="shared" ref="AN74:AN76" si="80">AK74/AH74</f>
        <v>4.2750074025201465</v>
      </c>
      <c r="AO74" s="53"/>
      <c r="AP74" s="53"/>
      <c r="AQ74" s="53"/>
      <c r="AR74" s="53"/>
      <c r="AS74" s="53"/>
      <c r="AT74" s="53"/>
      <c r="AU74" s="53"/>
      <c r="AV74" s="53"/>
      <c r="AX74" s="75" t="s">
        <v>10</v>
      </c>
      <c r="AY74" s="59">
        <f t="shared" ref="AY74:AY76" si="81">1/((SUM($F$73:$F$76)+SUM($J$73:$J$76)+SUM($N$73:$N$76)+SUM($R$73:$R$76)))</f>
        <v>3.5714285714285712E-2</v>
      </c>
      <c r="AZ74" s="59">
        <f t="shared" ref="AZ74:AZ76" si="82">1/(SUM($E$73:$E$76)+SUM($I$73:$I$76)+SUM($M$73:$M$76)+SUM($Q$73:$Q$76))</f>
        <v>4.6874999999999993E-2</v>
      </c>
      <c r="BA74" s="59">
        <f t="shared" ref="BA74:BA76" si="83">1/(SUM($D$73:$D$76)+SUM($H$73:$H$76)+SUM($L$73:$L$76)+SUM($P$73:$P$76))</f>
        <v>6.25E-2</v>
      </c>
      <c r="BC74" s="75" t="s">
        <v>10</v>
      </c>
      <c r="BD74" s="77">
        <f t="shared" ref="BD74:BD76" si="84">D74+H74+L74+P74</f>
        <v>7</v>
      </c>
      <c r="BE74" s="77">
        <f t="shared" si="68"/>
        <v>10</v>
      </c>
      <c r="BF74" s="77">
        <f t="shared" si="68"/>
        <v>13</v>
      </c>
      <c r="BG74" s="78"/>
      <c r="BH74" s="78"/>
      <c r="BI74" s="78"/>
      <c r="BJ74" s="78"/>
      <c r="BK74" s="53"/>
      <c r="BL74" s="75" t="s">
        <v>10</v>
      </c>
      <c r="BM74" s="77">
        <f t="shared" ref="BM74:BM76" si="85">AY74*BD74</f>
        <v>0.25</v>
      </c>
      <c r="BN74" s="77">
        <f t="shared" si="69"/>
        <v>0.46874999999999994</v>
      </c>
      <c r="BO74" s="77">
        <f t="shared" si="69"/>
        <v>0.8125</v>
      </c>
      <c r="BP74" s="53"/>
      <c r="BQ74" s="99" t="s">
        <v>97</v>
      </c>
      <c r="BR74" s="99">
        <f>IF((BN73&gt;=BN75),1,(IF((BM75&gt;BO73),"",((BM75-BO73)/((BN73-BO73)-(BN75-BM75))))))</f>
        <v>0.84444444444444444</v>
      </c>
      <c r="BS74" s="99" t="s">
        <v>100</v>
      </c>
      <c r="BT74" s="99">
        <f>IF((BN74&gt;=BN75),1,(IF((BM75&gt;BO74),"",((BM75-BO74)/((BN74-BO74)-(BN75-BM75))))))</f>
        <v>1</v>
      </c>
      <c r="BU74" s="99" t="s">
        <v>103</v>
      </c>
      <c r="BV74" s="99" t="str">
        <f>IF((BN75&gt;=BN74),1,(IF((BM74&gt;BO75),"",((BM74-BO75)/((BN75-BO75)-(BN74-BM74))))))</f>
        <v/>
      </c>
      <c r="BW74" s="99" t="s">
        <v>106</v>
      </c>
      <c r="BX74" s="99">
        <f>IF((BN76&gt;=BN74),1,(IF((BM74&gt;BO76),"",((BM74-BO76)/((BN76-BO76)-(BN74-BM74))))))</f>
        <v>0.50000000000000011</v>
      </c>
      <c r="BY74" s="53"/>
      <c r="BZ74" s="50" t="s">
        <v>10</v>
      </c>
      <c r="CA74" s="59">
        <f>MIN(BT73:BT75)</f>
        <v>1</v>
      </c>
      <c r="CB74" s="53"/>
      <c r="CC74" s="50" t="s">
        <v>10</v>
      </c>
      <c r="CD74" s="59">
        <f t="shared" ref="CD74:CD76" si="86">CA74/SUM($CA$73:$CA$76)</f>
        <v>0.52173913043478259</v>
      </c>
    </row>
    <row r="75" spans="2:82" ht="16.5" thickBot="1" x14ac:dyDescent="0.3">
      <c r="B75" s="32">
        <v>3</v>
      </c>
      <c r="C75" s="51"/>
      <c r="D75" s="55">
        <v>0.5</v>
      </c>
      <c r="E75" s="55">
        <v>1</v>
      </c>
      <c r="F75" s="55">
        <v>1</v>
      </c>
      <c r="G75" s="54"/>
      <c r="H75" s="55">
        <v>0.25</v>
      </c>
      <c r="I75" s="55">
        <v>0.33333333333333331</v>
      </c>
      <c r="J75" s="55">
        <v>0.5</v>
      </c>
      <c r="K75" s="54"/>
      <c r="L75" s="66">
        <v>1</v>
      </c>
      <c r="M75" s="66">
        <v>1</v>
      </c>
      <c r="N75" s="66">
        <v>1</v>
      </c>
      <c r="O75" s="54"/>
      <c r="P75" s="67">
        <v>0.5</v>
      </c>
      <c r="Q75" s="67">
        <v>1</v>
      </c>
      <c r="R75" s="67">
        <v>1</v>
      </c>
      <c r="U75" s="50">
        <v>3</v>
      </c>
      <c r="V75" s="59">
        <f t="shared" si="70"/>
        <v>0.91666666666666663</v>
      </c>
      <c r="W75" s="59">
        <f t="shared" si="71"/>
        <v>0.34722222222222215</v>
      </c>
      <c r="X75" s="57">
        <f t="shared" si="72"/>
        <v>1</v>
      </c>
      <c r="Y75" s="59">
        <f t="shared" si="73"/>
        <v>0.91666666666666663</v>
      </c>
      <c r="Z75" s="53"/>
      <c r="AA75" s="50">
        <v>3</v>
      </c>
      <c r="AB75" s="59">
        <f t="shared" si="74"/>
        <v>0.11578947368421051</v>
      </c>
      <c r="AC75" s="59">
        <f t="shared" si="75"/>
        <v>0.17006802721088432</v>
      </c>
      <c r="AD75" s="60">
        <f t="shared" si="76"/>
        <v>0.15789473684210525</v>
      </c>
      <c r="AE75" s="59">
        <f t="shared" si="77"/>
        <v>0.17414248021108178</v>
      </c>
      <c r="AF75" s="53"/>
      <c r="AG75" s="50">
        <v>3</v>
      </c>
      <c r="AH75" s="59">
        <f t="shared" si="78"/>
        <v>0.15447367948707047</v>
      </c>
      <c r="AI75" s="53"/>
      <c r="AJ75" s="50">
        <v>3</v>
      </c>
      <c r="AK75" s="59">
        <f>V75*$AH$73+W75*$AH$74+X75*$AH$75+Y75*$AH$76</f>
        <v>0.65729543854295869</v>
      </c>
      <c r="AL75" s="53"/>
      <c r="AM75" s="50">
        <v>3</v>
      </c>
      <c r="AN75" s="59">
        <f t="shared" si="80"/>
        <v>4.2550642978500077</v>
      </c>
      <c r="AO75" s="53"/>
      <c r="AP75" s="53"/>
      <c r="AQ75" s="53"/>
      <c r="AR75" s="53"/>
      <c r="AS75" s="53"/>
      <c r="AT75" s="53">
        <v>1.98</v>
      </c>
      <c r="AU75" s="53"/>
      <c r="AV75" s="53">
        <f>AR73/AT75</f>
        <v>3.8997379263687224E-2</v>
      </c>
      <c r="AX75" s="75" t="s">
        <v>13</v>
      </c>
      <c r="AY75" s="59">
        <f t="shared" si="81"/>
        <v>3.5714285714285712E-2</v>
      </c>
      <c r="AZ75" s="59">
        <f t="shared" si="82"/>
        <v>4.6874999999999993E-2</v>
      </c>
      <c r="BA75" s="59">
        <f t="shared" si="83"/>
        <v>6.25E-2</v>
      </c>
      <c r="BC75" s="75" t="s">
        <v>13</v>
      </c>
      <c r="BD75" s="77">
        <f t="shared" si="84"/>
        <v>2.25</v>
      </c>
      <c r="BE75" s="77">
        <f t="shared" si="68"/>
        <v>3.333333333333333</v>
      </c>
      <c r="BF75" s="77">
        <f t="shared" si="68"/>
        <v>3.5</v>
      </c>
      <c r="BG75" s="78"/>
      <c r="BH75" s="78"/>
      <c r="BI75" s="78"/>
      <c r="BJ75" s="78"/>
      <c r="BK75" s="53"/>
      <c r="BL75" s="75" t="s">
        <v>13</v>
      </c>
      <c r="BM75" s="77">
        <f t="shared" si="85"/>
        <v>8.0357142857142849E-2</v>
      </c>
      <c r="BN75" s="77">
        <f t="shared" si="69"/>
        <v>0.15624999999999997</v>
      </c>
      <c r="BO75" s="77">
        <f t="shared" si="69"/>
        <v>0.21875</v>
      </c>
      <c r="BP75" s="53"/>
      <c r="BQ75" s="99" t="s">
        <v>98</v>
      </c>
      <c r="BR75" s="99">
        <f>IF((BN73&gt;=BN76),1,(IF((BM76&gt;BO73),"",((BM76-BO73)/((BN73-BO73)-(BN76-BM76))))))</f>
        <v>0.44</v>
      </c>
      <c r="BS75" s="99" t="s">
        <v>101</v>
      </c>
      <c r="BT75" s="99">
        <f>IF((BN74&gt;=BN76),1,(IF((BM76&gt;BO74),"",((BM76-BO74)/((BN74-BO74)-(BN76-BM76))))))</f>
        <v>1</v>
      </c>
      <c r="BU75" s="99" t="s">
        <v>104</v>
      </c>
      <c r="BV75" s="99">
        <f>IF((BN75&gt;=BN76),1,(IF((BM76&gt;BO75),"",((BM76-BO75)/((BN75-BO75)-(BN76-BM76))))))</f>
        <v>0.41666666666666663</v>
      </c>
      <c r="BW75" s="99" t="s">
        <v>107</v>
      </c>
      <c r="BX75" s="99">
        <f>IF((BN76&gt;=BN75),1,(IF((BM75&gt;BO76),"",((BM75-BO76)/((BN76-BO76)-(BN75-BM75))))))</f>
        <v>1</v>
      </c>
      <c r="BY75" s="53"/>
      <c r="BZ75" s="50" t="s">
        <v>13</v>
      </c>
      <c r="CA75" s="59">
        <f>MIN(BV73:BV75)</f>
        <v>0.41666666666666663</v>
      </c>
      <c r="CB75" s="53"/>
      <c r="CC75" s="50" t="s">
        <v>13</v>
      </c>
      <c r="CD75" s="59">
        <f t="shared" si="86"/>
        <v>0.21739130434782608</v>
      </c>
    </row>
    <row r="76" spans="2:82" ht="16.5" thickBot="1" x14ac:dyDescent="0.3">
      <c r="B76" s="32">
        <v>4</v>
      </c>
      <c r="C76" s="51"/>
      <c r="D76" s="55">
        <v>2</v>
      </c>
      <c r="E76" s="55">
        <v>3</v>
      </c>
      <c r="F76" s="55">
        <v>4</v>
      </c>
      <c r="G76" s="54"/>
      <c r="H76" s="55">
        <v>0.25</v>
      </c>
      <c r="I76" s="55">
        <v>0.33333333333333331</v>
      </c>
      <c r="J76" s="55">
        <v>0.5</v>
      </c>
      <c r="K76" s="54"/>
      <c r="L76" s="55">
        <v>1</v>
      </c>
      <c r="M76" s="55">
        <v>1</v>
      </c>
      <c r="N76" s="55">
        <v>2</v>
      </c>
      <c r="O76" s="54"/>
      <c r="P76" s="66">
        <v>1</v>
      </c>
      <c r="Q76" s="66">
        <v>1</v>
      </c>
      <c r="R76" s="66">
        <v>1</v>
      </c>
      <c r="U76" s="50">
        <v>4</v>
      </c>
      <c r="V76" s="59">
        <f t="shared" si="70"/>
        <v>3</v>
      </c>
      <c r="W76" s="59">
        <f t="shared" si="71"/>
        <v>0.34722222222222215</v>
      </c>
      <c r="X76" s="59">
        <f t="shared" si="72"/>
        <v>1.1666666666666667</v>
      </c>
      <c r="Y76" s="57">
        <f t="shared" si="73"/>
        <v>1</v>
      </c>
      <c r="Z76" s="53"/>
      <c r="AA76" s="50">
        <v>4</v>
      </c>
      <c r="AB76" s="59">
        <f t="shared" si="74"/>
        <v>0.37894736842105264</v>
      </c>
      <c r="AC76" s="59">
        <f t="shared" si="75"/>
        <v>0.17006802721088432</v>
      </c>
      <c r="AD76" s="59">
        <f t="shared" si="76"/>
        <v>0.18421052631578946</v>
      </c>
      <c r="AE76" s="60">
        <f t="shared" si="77"/>
        <v>0.18997361477572558</v>
      </c>
      <c r="AF76" s="53"/>
      <c r="AG76" s="50">
        <v>4</v>
      </c>
      <c r="AH76" s="59">
        <f t="shared" si="78"/>
        <v>0.23079988418086303</v>
      </c>
      <c r="AI76" s="53"/>
      <c r="AJ76" s="50">
        <v>4</v>
      </c>
      <c r="AK76" s="59">
        <f t="shared" si="79"/>
        <v>0.98693968989252878</v>
      </c>
      <c r="AL76" s="53"/>
      <c r="AM76" s="50">
        <v>4</v>
      </c>
      <c r="AN76" s="59">
        <f t="shared" si="80"/>
        <v>4.2761706462518312</v>
      </c>
      <c r="AO76" s="53"/>
      <c r="AP76" s="53"/>
      <c r="AQ76" s="53"/>
      <c r="AR76" s="53"/>
      <c r="AS76" s="53"/>
      <c r="AT76" s="53"/>
      <c r="AU76" s="53"/>
      <c r="AV76" s="53"/>
      <c r="AX76" s="75" t="s">
        <v>15</v>
      </c>
      <c r="AY76" s="59">
        <f t="shared" si="81"/>
        <v>3.5714285714285712E-2</v>
      </c>
      <c r="AZ76" s="59">
        <f t="shared" si="82"/>
        <v>4.6874999999999993E-2</v>
      </c>
      <c r="BA76" s="59">
        <f t="shared" si="83"/>
        <v>6.25E-2</v>
      </c>
      <c r="BC76" s="75" t="s">
        <v>15</v>
      </c>
      <c r="BD76" s="77">
        <f t="shared" si="84"/>
        <v>4.25</v>
      </c>
      <c r="BE76" s="77">
        <f t="shared" si="68"/>
        <v>5.3333333333333339</v>
      </c>
      <c r="BF76" s="77">
        <f t="shared" si="68"/>
        <v>7.5</v>
      </c>
      <c r="BG76" s="78"/>
      <c r="BH76" s="78"/>
      <c r="BI76" s="78"/>
      <c r="BJ76" s="78"/>
      <c r="BK76" s="53"/>
      <c r="BL76" s="75" t="s">
        <v>15</v>
      </c>
      <c r="BM76" s="77">
        <f t="shared" si="85"/>
        <v>0.15178571428571427</v>
      </c>
      <c r="BN76" s="77">
        <f t="shared" si="69"/>
        <v>0.25</v>
      </c>
      <c r="BO76" s="77">
        <f t="shared" si="69"/>
        <v>0.46875</v>
      </c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0" t="s">
        <v>15</v>
      </c>
      <c r="CA76" s="59">
        <f>MIN(BX73:BX75)</f>
        <v>0.50000000000000011</v>
      </c>
      <c r="CB76" s="53"/>
      <c r="CC76" s="50" t="s">
        <v>15</v>
      </c>
      <c r="CD76" s="59">
        <f t="shared" si="86"/>
        <v>0.26086956521739141</v>
      </c>
    </row>
    <row r="77" spans="2:82" ht="15.75" thickBot="1" x14ac:dyDescent="0.3">
      <c r="D77" s="183" t="str">
        <f>IF(AV73&lt;=0.1,"MATRIZ CONSISTENTE","MATRIZ INCONSISTENTE")</f>
        <v>MATRIZ CONSISTENTE</v>
      </c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5"/>
      <c r="Y77" s="58"/>
      <c r="AB77" s="62">
        <f>SUM(AB73:AB76)</f>
        <v>1</v>
      </c>
      <c r="AC77" s="62">
        <f t="shared" ref="AC77:AE77" si="87">SUM(AC73:AC76)</f>
        <v>1</v>
      </c>
      <c r="AD77" s="62">
        <f t="shared" si="87"/>
        <v>0.99999999999999989</v>
      </c>
      <c r="AE77" s="62">
        <f t="shared" si="87"/>
        <v>1</v>
      </c>
      <c r="AN77" s="62"/>
      <c r="CD77" s="62">
        <f>SUM(CD73:CD76)</f>
        <v>1</v>
      </c>
    </row>
    <row r="78" spans="2:82" x14ac:dyDescent="0.25"/>
    <row r="79" spans="2:82" ht="15.75" thickBot="1" x14ac:dyDescent="0.3">
      <c r="W79" s="25"/>
    </row>
    <row r="80" spans="2:82" ht="15.75" thickBot="1" x14ac:dyDescent="0.3">
      <c r="B80" s="19" t="s">
        <v>90</v>
      </c>
      <c r="C80" s="1"/>
      <c r="D80" s="199">
        <v>1</v>
      </c>
      <c r="E80" s="200"/>
      <c r="F80" s="201"/>
      <c r="G80" s="7"/>
      <c r="H80" s="199">
        <v>2</v>
      </c>
      <c r="I80" s="200"/>
      <c r="J80" s="201"/>
      <c r="K80" s="7"/>
      <c r="L80" s="199">
        <v>3</v>
      </c>
      <c r="M80" s="200"/>
      <c r="N80" s="201"/>
      <c r="O80" s="7"/>
      <c r="P80" s="199">
        <v>4</v>
      </c>
      <c r="Q80" s="200"/>
      <c r="R80" s="201"/>
    </row>
    <row r="81" spans="2:82" ht="15.75" thickBot="1" x14ac:dyDescent="0.3">
      <c r="B81" s="1"/>
      <c r="C81" s="1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V81" s="50">
        <v>1</v>
      </c>
      <c r="W81" s="50">
        <v>2</v>
      </c>
      <c r="X81" s="50">
        <v>3</v>
      </c>
      <c r="Y81" s="50">
        <v>4</v>
      </c>
      <c r="AB81" s="50">
        <v>1</v>
      </c>
      <c r="AC81" s="50">
        <v>2</v>
      </c>
      <c r="AD81" s="50">
        <v>3</v>
      </c>
      <c r="AE81" s="50">
        <v>4</v>
      </c>
    </row>
    <row r="82" spans="2:82" ht="16.5" thickBot="1" x14ac:dyDescent="0.3">
      <c r="B82" s="32">
        <v>1</v>
      </c>
      <c r="C82" s="51"/>
      <c r="D82" s="66">
        <v>1</v>
      </c>
      <c r="E82" s="66">
        <v>1</v>
      </c>
      <c r="F82" s="66">
        <v>1</v>
      </c>
      <c r="G82" s="54"/>
      <c r="H82" s="55">
        <v>0.16666666666666666</v>
      </c>
      <c r="I82" s="55">
        <v>0.2</v>
      </c>
      <c r="J82" s="55">
        <v>0.25</v>
      </c>
      <c r="K82" s="54"/>
      <c r="L82" s="55">
        <v>1</v>
      </c>
      <c r="M82" s="55">
        <v>1</v>
      </c>
      <c r="N82" s="55">
        <v>2</v>
      </c>
      <c r="O82" s="54"/>
      <c r="P82" s="55">
        <v>0.25</v>
      </c>
      <c r="Q82" s="55">
        <v>0.33333333333333331</v>
      </c>
      <c r="R82" s="55">
        <v>0.5</v>
      </c>
      <c r="U82" s="50">
        <v>1</v>
      </c>
      <c r="V82" s="57">
        <f>(4*E82+D82+F82)/6</f>
        <v>1</v>
      </c>
      <c r="W82" s="59">
        <f>(4*I82+H82+J82)/6</f>
        <v>0.20277777777777781</v>
      </c>
      <c r="X82" s="59">
        <f>(4*M82+L82+N82)/6</f>
        <v>1.1666666666666667</v>
      </c>
      <c r="Y82" s="59">
        <f>(4*Q82+P82+R82)/6</f>
        <v>0.34722222222222215</v>
      </c>
      <c r="Z82" s="53"/>
      <c r="AA82" s="50">
        <v>1</v>
      </c>
      <c r="AB82" s="60">
        <f>V82/SUM($V$82:$V$85)</f>
        <v>0.10084033613445377</v>
      </c>
      <c r="AC82" s="59">
        <f>W82/SUM($W$82:$W$85)</f>
        <v>0.11568938193343901</v>
      </c>
      <c r="AD82" s="59">
        <f>X82/SUM($X$82:$X$85)</f>
        <v>0.14432989690721648</v>
      </c>
      <c r="AE82" s="59">
        <f>Y82/SUM($Y$82:$Y$85)</f>
        <v>6.2972292191435755E-2</v>
      </c>
      <c r="AF82" s="53"/>
      <c r="AG82" s="50">
        <v>1</v>
      </c>
      <c r="AH82" s="59">
        <f>AVERAGE(AB82:AE82)</f>
        <v>0.10595797679163625</v>
      </c>
      <c r="AI82" s="53"/>
      <c r="AJ82" s="50">
        <v>1</v>
      </c>
      <c r="AK82" s="59">
        <f>V82*$AH$82+W82*$AH$83+X82*$AH$84+Y82*$AH$85</f>
        <v>0.44692217540658652</v>
      </c>
      <c r="AL82" s="53"/>
      <c r="AM82" s="50">
        <v>1</v>
      </c>
      <c r="AN82" s="59">
        <f>AK82/AH82</f>
        <v>4.2179191122670074</v>
      </c>
      <c r="AO82" s="53"/>
      <c r="AP82" s="59">
        <f>AVERAGE(AN82:AN85)</f>
        <v>4.2262527767627063</v>
      </c>
      <c r="AQ82" s="53"/>
      <c r="AR82" s="59">
        <f>(AP82-4)/(4-1)</f>
        <v>7.541759225423543E-2</v>
      </c>
      <c r="AS82" s="53"/>
      <c r="AT82" s="59">
        <v>0.88200000000000001</v>
      </c>
      <c r="AU82" s="53"/>
      <c r="AV82" s="59">
        <f>AR82/AT82</f>
        <v>8.5507474211151277E-2</v>
      </c>
      <c r="AX82" s="75" t="s">
        <v>67</v>
      </c>
      <c r="AY82" s="59">
        <f>1/((SUM($F$82:$F$85)+SUM($J$82:$J$85)+SUM($N$82:$N$85)+SUM($R$82:$R$85)))</f>
        <v>3.1746031746031744E-2</v>
      </c>
      <c r="AZ82" s="59">
        <f>1/(SUM($E$82:$E$85)+SUM($I$82:$I$85)+SUM($M$82:$M$85)+SUM($Q$82:$Q$85))</f>
        <v>3.9893617021276591E-2</v>
      </c>
      <c r="BA82" s="59">
        <f>1/(SUM($D$82:$D$85)+SUM($H$82:$H$85)+SUM($L$82:$L$85)+SUM($P$82:$P$85))</f>
        <v>5.0420168067226885E-2</v>
      </c>
      <c r="BC82" s="75" t="s">
        <v>67</v>
      </c>
      <c r="BD82" s="77">
        <f>D82+H82+L82+P82</f>
        <v>2.416666666666667</v>
      </c>
      <c r="BE82" s="77">
        <f t="shared" ref="BE82:BF85" si="88">E82+I82+M82+Q82</f>
        <v>2.5333333333333337</v>
      </c>
      <c r="BF82" s="77">
        <f t="shared" si="88"/>
        <v>3.75</v>
      </c>
      <c r="BG82" s="78"/>
      <c r="BH82" s="78"/>
      <c r="BI82" s="78"/>
      <c r="BJ82" s="78"/>
      <c r="BK82" s="53"/>
      <c r="BL82" s="75" t="s">
        <v>67</v>
      </c>
      <c r="BM82" s="77">
        <f>AY82*BD82</f>
        <v>7.6719576719576729E-2</v>
      </c>
      <c r="BN82" s="77">
        <f t="shared" ref="BN82:BO85" si="89">AZ82*BE82</f>
        <v>0.10106382978723405</v>
      </c>
      <c r="BO82" s="77">
        <f t="shared" si="89"/>
        <v>0.18907563025210081</v>
      </c>
      <c r="BP82" s="53"/>
      <c r="BQ82" s="99" t="s">
        <v>96</v>
      </c>
      <c r="BR82" s="99" t="str">
        <f>IF((BN82&gt;=BN83),1,(IF((BM83&gt;BO82),"",((BM83-BO82)/((BN82-BO82)-(BN83-BM83))))))</f>
        <v/>
      </c>
      <c r="BS82" s="99" t="s">
        <v>99</v>
      </c>
      <c r="BT82" s="99">
        <f>IF((BN83&gt;=BN82),1,(IF((BM82&gt;BO83),"",((BM82-BO83)/((BN83-BO83)-(BN82-BM82))))))</f>
        <v>1</v>
      </c>
      <c r="BU82" s="99" t="s">
        <v>102</v>
      </c>
      <c r="BV82" s="99">
        <f>IF((BN84&gt;=BN82),1,(IF((BM82&gt;BO84),"",((BM82-BO84)/((BN84-BO84)-(BN82-BM82))))))</f>
        <v>1</v>
      </c>
      <c r="BW82" s="99" t="s">
        <v>105</v>
      </c>
      <c r="BX82" s="99">
        <f>IF((BN85&gt;=BN82),1,(IF((BM82&gt;BO85),"",((BM82-BO85)/((BN85-BO85)-(BN82-BM82))))))</f>
        <v>1</v>
      </c>
      <c r="BY82" s="53"/>
      <c r="BZ82" s="50" t="s">
        <v>67</v>
      </c>
      <c r="CA82" s="59">
        <f>MIN(BR82:BR84)</f>
        <v>0.38534065753873897</v>
      </c>
      <c r="CB82" s="53"/>
      <c r="CC82" s="50" t="s">
        <v>67</v>
      </c>
      <c r="CD82" s="59">
        <f>CA82/SUM($CA$82:$CA$85)</f>
        <v>0.13226354689537961</v>
      </c>
    </row>
    <row r="83" spans="2:82" ht="16.5" thickBot="1" x14ac:dyDescent="0.3">
      <c r="B83" s="32">
        <v>2</v>
      </c>
      <c r="C83" s="51"/>
      <c r="D83" s="55">
        <v>4</v>
      </c>
      <c r="E83" s="55">
        <v>5</v>
      </c>
      <c r="F83" s="55">
        <v>6</v>
      </c>
      <c r="G83" s="54"/>
      <c r="H83" s="68">
        <v>1</v>
      </c>
      <c r="I83" s="66">
        <v>1</v>
      </c>
      <c r="J83" s="66">
        <v>1</v>
      </c>
      <c r="K83" s="54"/>
      <c r="L83" s="55">
        <v>4</v>
      </c>
      <c r="M83" s="55">
        <v>5</v>
      </c>
      <c r="N83" s="55">
        <v>6</v>
      </c>
      <c r="O83" s="54"/>
      <c r="P83" s="55">
        <v>2</v>
      </c>
      <c r="Q83" s="55">
        <v>3</v>
      </c>
      <c r="R83" s="55">
        <v>4</v>
      </c>
      <c r="U83" s="50">
        <v>2</v>
      </c>
      <c r="V83" s="59">
        <f t="shared" ref="V83:V85" si="90">(4*E83+D83+F83)/6</f>
        <v>5</v>
      </c>
      <c r="W83" s="57">
        <f t="shared" ref="W83:W85" si="91">(4*I83+H83+J83)/6</f>
        <v>1</v>
      </c>
      <c r="X83" s="59">
        <f t="shared" ref="X83:X85" si="92">(4*M83+L83+N83)/6</f>
        <v>5</v>
      </c>
      <c r="Y83" s="59">
        <f t="shared" ref="Y83:Y85" si="93">(4*Q83+P83+R83)/6</f>
        <v>3</v>
      </c>
      <c r="Z83" s="53"/>
      <c r="AA83" s="50">
        <v>2</v>
      </c>
      <c r="AB83" s="59">
        <f>V83/SUM($V$82:$V$85)</f>
        <v>0.50420168067226889</v>
      </c>
      <c r="AC83" s="60">
        <f t="shared" ref="AC83:AC85" si="94">W83/SUM($W$82:$W$85)</f>
        <v>0.5705229793977814</v>
      </c>
      <c r="AD83" s="59">
        <f>X83/SUM($X$82:$X$85)</f>
        <v>0.61855670103092775</v>
      </c>
      <c r="AE83" s="59">
        <f t="shared" ref="AE83:AE85" si="95">Y83/SUM($Y$82:$Y$85)</f>
        <v>0.54408060453400497</v>
      </c>
      <c r="AF83" s="53"/>
      <c r="AG83" s="50">
        <v>2</v>
      </c>
      <c r="AH83" s="59">
        <f t="shared" ref="AH83:AH85" si="96">AVERAGE(AB83:AE83)</f>
        <v>0.55934049140874587</v>
      </c>
      <c r="AI83" s="53"/>
      <c r="AJ83" s="50">
        <v>2</v>
      </c>
      <c r="AK83" s="59">
        <f t="shared" ref="AK83:AK85" si="97">V83*$AH$82+W83*$AH$83+X83*$AH$84+Y83*$AH$85</f>
        <v>2.3649472701121637</v>
      </c>
      <c r="AL83" s="53"/>
      <c r="AM83" s="50">
        <v>2</v>
      </c>
      <c r="AN83" s="59">
        <f t="shared" ref="AN83:AN85" si="98">AK83/AH83</f>
        <v>4.2280995322828243</v>
      </c>
      <c r="AO83" s="53"/>
      <c r="AP83" s="53"/>
      <c r="AQ83" s="53"/>
      <c r="AR83" s="53"/>
      <c r="AS83" s="53"/>
      <c r="AT83" s="53"/>
      <c r="AU83" s="53"/>
      <c r="AV83" s="53"/>
      <c r="AX83" s="75" t="s">
        <v>10</v>
      </c>
      <c r="AY83" s="59">
        <f t="shared" ref="AY83:AY85" si="99">1/((SUM($F$82:$F$85)+SUM($J$82:$J$85)+SUM($N$82:$N$85)+SUM($R$82:$R$85)))</f>
        <v>3.1746031746031744E-2</v>
      </c>
      <c r="AZ83" s="59">
        <f t="shared" ref="AZ83:AZ85" si="100">1/(SUM($E$82:$E$85)+SUM($I$82:$I$85)+SUM($M$82:$M$85)+SUM($Q$82:$Q$85))</f>
        <v>3.9893617021276591E-2</v>
      </c>
      <c r="BA83" s="59">
        <f t="shared" ref="BA83:BA85" si="101">1/(SUM($D$82:$D$85)+SUM($H$82:$H$85)+SUM($L$82:$L$85)+SUM($P$82:$P$85))</f>
        <v>5.0420168067226885E-2</v>
      </c>
      <c r="BC83" s="75" t="s">
        <v>10</v>
      </c>
      <c r="BD83" s="77">
        <f t="shared" ref="BD83:BD85" si="102">D83+H83+L83+P83</f>
        <v>11</v>
      </c>
      <c r="BE83" s="77">
        <f t="shared" si="88"/>
        <v>14</v>
      </c>
      <c r="BF83" s="77">
        <f t="shared" si="88"/>
        <v>17</v>
      </c>
      <c r="BG83" s="78"/>
      <c r="BH83" s="78"/>
      <c r="BI83" s="78"/>
      <c r="BJ83" s="78"/>
      <c r="BK83" s="53"/>
      <c r="BL83" s="75" t="s">
        <v>10</v>
      </c>
      <c r="BM83" s="77">
        <f t="shared" ref="BM83:BM85" si="103">AY83*BD83</f>
        <v>0.34920634920634919</v>
      </c>
      <c r="BN83" s="77">
        <f t="shared" si="89"/>
        <v>0.55851063829787229</v>
      </c>
      <c r="BO83" s="77">
        <f t="shared" si="89"/>
        <v>0.8571428571428571</v>
      </c>
      <c r="BP83" s="53"/>
      <c r="BQ83" s="99" t="s">
        <v>97</v>
      </c>
      <c r="BR83" s="99">
        <f>IF((BN82&gt;=BN84),1,(IF((BM84&gt;BO82),"",((BM84-BO82)/((BN82-BO82)-(BN84-BM84))))))</f>
        <v>0.79700274201089227</v>
      </c>
      <c r="BS83" s="99" t="s">
        <v>100</v>
      </c>
      <c r="BT83" s="99">
        <f>IF((BN83&gt;=BN84),1,(IF((BM84&gt;BO83),"",((BM84-BO83)/((BN83-BO83)-(BN84-BM84))))))</f>
        <v>1</v>
      </c>
      <c r="BU83" s="99" t="s">
        <v>103</v>
      </c>
      <c r="BV83" s="99" t="str">
        <f>IF((BN84&gt;=BN83),1,(IF((BM83&gt;BO84),"",((BM83-BO84)/((BN84-BO84)-(BN83-BM83))))))</f>
        <v/>
      </c>
      <c r="BW83" s="99" t="s">
        <v>106</v>
      </c>
      <c r="BX83" s="99" t="str">
        <f>IF((BN85&gt;=BN83),1,(IF((BM83&gt;BO85),"",((BM83-BO85)/((BN85-BO85)-(BN83-BM83))))))</f>
        <v/>
      </c>
      <c r="BY83" s="53"/>
      <c r="BZ83" s="50" t="s">
        <v>10</v>
      </c>
      <c r="CA83" s="59">
        <f>MIN(BT82:BT84)</f>
        <v>1</v>
      </c>
      <c r="CB83" s="53"/>
      <c r="CC83" s="50" t="s">
        <v>10</v>
      </c>
      <c r="CD83" s="59">
        <f t="shared" ref="CD83:CD85" si="104">CA83/SUM($CA$82:$CA$85)</f>
        <v>0.3432379747836054</v>
      </c>
    </row>
    <row r="84" spans="2:82" ht="16.5" thickBot="1" x14ac:dyDescent="0.3">
      <c r="B84" s="32">
        <v>3</v>
      </c>
      <c r="C84" s="51"/>
      <c r="D84" s="55">
        <v>0.5</v>
      </c>
      <c r="E84" s="55">
        <v>1</v>
      </c>
      <c r="F84" s="55">
        <v>1</v>
      </c>
      <c r="G84" s="54"/>
      <c r="H84" s="55">
        <v>0.16666666666666666</v>
      </c>
      <c r="I84" s="55">
        <v>0.2</v>
      </c>
      <c r="J84" s="55">
        <v>0.25</v>
      </c>
      <c r="K84" s="54"/>
      <c r="L84" s="66">
        <v>1</v>
      </c>
      <c r="M84" s="66">
        <v>1</v>
      </c>
      <c r="N84" s="66">
        <v>1</v>
      </c>
      <c r="O84" s="54"/>
      <c r="P84" s="55">
        <v>1</v>
      </c>
      <c r="Q84" s="55">
        <v>1</v>
      </c>
      <c r="R84" s="55">
        <v>2</v>
      </c>
      <c r="U84" s="50">
        <v>3</v>
      </c>
      <c r="V84" s="59">
        <f t="shared" si="90"/>
        <v>0.91666666666666663</v>
      </c>
      <c r="W84" s="59">
        <f t="shared" si="91"/>
        <v>0.20277777777777781</v>
      </c>
      <c r="X84" s="57">
        <f t="shared" si="92"/>
        <v>1</v>
      </c>
      <c r="Y84" s="59">
        <f t="shared" si="93"/>
        <v>1.1666666666666667</v>
      </c>
      <c r="Z84" s="53"/>
      <c r="AA84" s="50">
        <v>3</v>
      </c>
      <c r="AB84" s="59">
        <f t="shared" ref="AB84:AB85" si="105">V84/SUM($V$82:$V$85)</f>
        <v>9.2436974789915957E-2</v>
      </c>
      <c r="AC84" s="59">
        <f t="shared" si="94"/>
        <v>0.11568938193343901</v>
      </c>
      <c r="AD84" s="60">
        <f t="shared" ref="AD84:AD85" si="106">X84/SUM($X$82:$X$85)</f>
        <v>0.12371134020618556</v>
      </c>
      <c r="AE84" s="59">
        <f t="shared" si="95"/>
        <v>0.21158690176322417</v>
      </c>
      <c r="AF84" s="53"/>
      <c r="AG84" s="50">
        <v>3</v>
      </c>
      <c r="AH84" s="59">
        <f t="shared" si="96"/>
        <v>0.13585614967319118</v>
      </c>
      <c r="AI84" s="53"/>
      <c r="AJ84" s="50">
        <v>3</v>
      </c>
      <c r="AK84" s="59">
        <f t="shared" si="97"/>
        <v>0.57839239608201798</v>
      </c>
      <c r="AL84" s="53"/>
      <c r="AM84" s="50">
        <v>3</v>
      </c>
      <c r="AN84" s="59">
        <f t="shared" si="98"/>
        <v>4.2573884029053533</v>
      </c>
      <c r="AO84" s="53"/>
      <c r="AP84" s="53"/>
      <c r="AQ84" s="53"/>
      <c r="AR84" s="53"/>
      <c r="AS84" s="53"/>
      <c r="AT84" s="53">
        <v>1.98</v>
      </c>
      <c r="AU84" s="53"/>
      <c r="AV84" s="53">
        <f>AR82/AT84</f>
        <v>3.8089693057694662E-2</v>
      </c>
      <c r="AX84" s="75" t="s">
        <v>13</v>
      </c>
      <c r="AY84" s="59">
        <f t="shared" si="99"/>
        <v>3.1746031746031744E-2</v>
      </c>
      <c r="AZ84" s="59">
        <f t="shared" si="100"/>
        <v>3.9893617021276591E-2</v>
      </c>
      <c r="BA84" s="59">
        <f t="shared" si="101"/>
        <v>5.0420168067226885E-2</v>
      </c>
      <c r="BC84" s="75" t="s">
        <v>13</v>
      </c>
      <c r="BD84" s="77">
        <f t="shared" si="102"/>
        <v>2.6666666666666665</v>
      </c>
      <c r="BE84" s="77">
        <f t="shared" si="88"/>
        <v>3.2</v>
      </c>
      <c r="BF84" s="77">
        <f t="shared" si="88"/>
        <v>4.25</v>
      </c>
      <c r="BG84" s="78"/>
      <c r="BH84" s="78"/>
      <c r="BI84" s="78"/>
      <c r="BJ84" s="78"/>
      <c r="BK84" s="53"/>
      <c r="BL84" s="75" t="s">
        <v>13</v>
      </c>
      <c r="BM84" s="77">
        <f t="shared" si="103"/>
        <v>8.4656084656084651E-2</v>
      </c>
      <c r="BN84" s="77">
        <f t="shared" si="89"/>
        <v>0.1276595744680851</v>
      </c>
      <c r="BO84" s="77">
        <f t="shared" si="89"/>
        <v>0.21428571428571427</v>
      </c>
      <c r="BP84" s="53"/>
      <c r="BQ84" s="99" t="s">
        <v>98</v>
      </c>
      <c r="BR84" s="99">
        <f>IF((BN82&gt;=BN85),1,(IF((BM85&gt;BO82),"",((BM85-BO82)/((BN82-BO82)-(BN85-BM85))))))</f>
        <v>0.38534065753873897</v>
      </c>
      <c r="BS84" s="99" t="s">
        <v>101</v>
      </c>
      <c r="BT84" s="99">
        <f>IF((BN83&gt;=BN85),1,(IF((BM85&gt;BO83),"",((BM85-BO83)/((BN83-BO83)-(BN85-BM85))))))</f>
        <v>1</v>
      </c>
      <c r="BU84" s="99" t="s">
        <v>104</v>
      </c>
      <c r="BV84" s="99">
        <f>IF((BN84&gt;=BN85),1,(IF((BM85&gt;BO84),"",((BM85-BO84)/((BN84-BO84)-(BN85-BM85))))))</f>
        <v>0.5280898876404494</v>
      </c>
      <c r="BW84" s="99" t="s">
        <v>107</v>
      </c>
      <c r="BX84" s="99">
        <f>IF((BN85&gt;=BN84),1,(IF((BM84&gt;BO85),"",((BM84-BO85)/((BN85-BO85)-(BN84-BM84))))))</f>
        <v>1</v>
      </c>
      <c r="BY84" s="53"/>
      <c r="BZ84" s="50" t="s">
        <v>13</v>
      </c>
      <c r="CA84" s="59">
        <f>MIN(BV82:BV84)</f>
        <v>0.5280898876404494</v>
      </c>
      <c r="CB84" s="53"/>
      <c r="CC84" s="50" t="s">
        <v>13</v>
      </c>
      <c r="CD84" s="59">
        <f t="shared" si="104"/>
        <v>0.18126050353740958</v>
      </c>
    </row>
    <row r="85" spans="2:82" ht="16.5" thickBot="1" x14ac:dyDescent="0.3">
      <c r="B85" s="32">
        <v>4</v>
      </c>
      <c r="C85" s="51"/>
      <c r="D85" s="55">
        <v>2</v>
      </c>
      <c r="E85" s="55">
        <v>3</v>
      </c>
      <c r="F85" s="55">
        <v>4</v>
      </c>
      <c r="G85" s="54"/>
      <c r="H85" s="55">
        <v>0.25</v>
      </c>
      <c r="I85" s="55">
        <v>0.33333333333333331</v>
      </c>
      <c r="J85" s="55">
        <v>0.5</v>
      </c>
      <c r="K85" s="54"/>
      <c r="L85" s="55">
        <v>0.5</v>
      </c>
      <c r="M85" s="55">
        <v>1</v>
      </c>
      <c r="N85" s="55">
        <v>1</v>
      </c>
      <c r="O85" s="54"/>
      <c r="P85" s="66">
        <v>1</v>
      </c>
      <c r="Q85" s="66">
        <v>1</v>
      </c>
      <c r="R85" s="66">
        <v>1</v>
      </c>
      <c r="U85" s="50">
        <v>4</v>
      </c>
      <c r="V85" s="59">
        <f t="shared" si="90"/>
        <v>3</v>
      </c>
      <c r="W85" s="59">
        <f t="shared" si="91"/>
        <v>0.34722222222222215</v>
      </c>
      <c r="X85" s="59">
        <f t="shared" si="92"/>
        <v>0.91666666666666663</v>
      </c>
      <c r="Y85" s="57">
        <f t="shared" si="93"/>
        <v>1</v>
      </c>
      <c r="Z85" s="53"/>
      <c r="AA85" s="50">
        <v>4</v>
      </c>
      <c r="AB85" s="59">
        <f t="shared" si="105"/>
        <v>0.30252100840336132</v>
      </c>
      <c r="AC85" s="59">
        <f t="shared" si="94"/>
        <v>0.19809825673534071</v>
      </c>
      <c r="AD85" s="59">
        <f t="shared" si="106"/>
        <v>0.11340206185567009</v>
      </c>
      <c r="AE85" s="60">
        <f t="shared" si="95"/>
        <v>0.181360201511335</v>
      </c>
      <c r="AF85" s="53"/>
      <c r="AG85" s="50">
        <v>4</v>
      </c>
      <c r="AH85" s="59">
        <f t="shared" si="96"/>
        <v>0.1988453821264268</v>
      </c>
      <c r="AI85" s="53"/>
      <c r="AJ85" s="50">
        <v>4</v>
      </c>
      <c r="AK85" s="59">
        <f t="shared" si="97"/>
        <v>0.83546956477424195</v>
      </c>
      <c r="AL85" s="53"/>
      <c r="AM85" s="50">
        <v>4</v>
      </c>
      <c r="AN85" s="59">
        <f t="shared" si="98"/>
        <v>4.2016040595956436</v>
      </c>
      <c r="AO85" s="53"/>
      <c r="AP85" s="53"/>
      <c r="AQ85" s="53"/>
      <c r="AR85" s="53"/>
      <c r="AS85" s="53"/>
      <c r="AT85" s="53"/>
      <c r="AU85" s="53"/>
      <c r="AV85" s="53"/>
      <c r="AX85" s="75" t="s">
        <v>15</v>
      </c>
      <c r="AY85" s="59">
        <f t="shared" si="99"/>
        <v>3.1746031746031744E-2</v>
      </c>
      <c r="AZ85" s="59">
        <f t="shared" si="100"/>
        <v>3.9893617021276591E-2</v>
      </c>
      <c r="BA85" s="59">
        <f t="shared" si="101"/>
        <v>5.0420168067226885E-2</v>
      </c>
      <c r="BC85" s="75" t="s">
        <v>15</v>
      </c>
      <c r="BD85" s="77">
        <f t="shared" si="102"/>
        <v>3.75</v>
      </c>
      <c r="BE85" s="77">
        <f t="shared" si="88"/>
        <v>5.3333333333333339</v>
      </c>
      <c r="BF85" s="77">
        <f t="shared" si="88"/>
        <v>6.5</v>
      </c>
      <c r="BG85" s="78"/>
      <c r="BH85" s="78"/>
      <c r="BI85" s="78"/>
      <c r="BJ85" s="78"/>
      <c r="BK85" s="53"/>
      <c r="BL85" s="75" t="s">
        <v>15</v>
      </c>
      <c r="BM85" s="77">
        <f t="shared" si="103"/>
        <v>0.11904761904761904</v>
      </c>
      <c r="BN85" s="77">
        <f t="shared" si="89"/>
        <v>0.21276595744680851</v>
      </c>
      <c r="BO85" s="77">
        <f t="shared" si="89"/>
        <v>0.32773109243697474</v>
      </c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0" t="s">
        <v>15</v>
      </c>
      <c r="CA85" s="59">
        <f>MIN(BX82:BX84)</f>
        <v>1</v>
      </c>
      <c r="CB85" s="53"/>
      <c r="CC85" s="50" t="s">
        <v>15</v>
      </c>
      <c r="CD85" s="59">
        <f t="shared" si="104"/>
        <v>0.3432379747836054</v>
      </c>
    </row>
    <row r="86" spans="2:82" ht="15.75" thickBot="1" x14ac:dyDescent="0.3">
      <c r="D86" s="183" t="str">
        <f>IF(AV82&lt;=0.1,"MATRIZ CONSISTENTE","MATRIZ INCONSISTENTE")</f>
        <v>MATRIZ CONSISTENTE</v>
      </c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5"/>
      <c r="Y86" s="58"/>
      <c r="AB86" s="62">
        <f>SUM(AB82:AB85)</f>
        <v>1</v>
      </c>
      <c r="AC86" s="62">
        <f t="shared" ref="AC86:AE86" si="107">SUM(AC82:AC85)</f>
        <v>1.0000000000000002</v>
      </c>
      <c r="AD86" s="62">
        <f t="shared" si="107"/>
        <v>1</v>
      </c>
      <c r="AE86" s="62">
        <f t="shared" si="107"/>
        <v>0.99999999999999989</v>
      </c>
      <c r="AN86" s="62"/>
      <c r="CD86" s="62">
        <f>SUM(CD82:CD85)</f>
        <v>1</v>
      </c>
    </row>
    <row r="87" spans="2:82" x14ac:dyDescent="0.25"/>
    <row r="88" spans="2:82" ht="15.75" thickBot="1" x14ac:dyDescent="0.3"/>
    <row r="89" spans="2:82" ht="15.75" thickBot="1" x14ac:dyDescent="0.3">
      <c r="B89" s="19" t="s">
        <v>2</v>
      </c>
      <c r="C89" s="1"/>
      <c r="D89" s="199">
        <v>1</v>
      </c>
      <c r="E89" s="200"/>
      <c r="F89" s="201"/>
      <c r="G89" s="7"/>
      <c r="H89" s="199">
        <v>2</v>
      </c>
      <c r="I89" s="200"/>
      <c r="J89" s="201"/>
      <c r="K89" s="7"/>
      <c r="L89" s="199">
        <v>3</v>
      </c>
      <c r="M89" s="200"/>
      <c r="N89" s="201"/>
      <c r="O89" s="7"/>
      <c r="P89" s="199">
        <v>4</v>
      </c>
      <c r="Q89" s="200"/>
      <c r="R89" s="201"/>
    </row>
    <row r="90" spans="2:82" ht="15.75" thickBot="1" x14ac:dyDescent="0.3">
      <c r="B90" s="1"/>
      <c r="C90" s="1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V90" s="50">
        <v>1</v>
      </c>
      <c r="W90" s="50">
        <v>2</v>
      </c>
      <c r="X90" s="50">
        <v>3</v>
      </c>
      <c r="Y90" s="50">
        <v>4</v>
      </c>
      <c r="AB90" s="50">
        <v>1</v>
      </c>
      <c r="AC90" s="50">
        <v>2</v>
      </c>
      <c r="AD90" s="50">
        <v>3</v>
      </c>
      <c r="AE90" s="50">
        <v>4</v>
      </c>
    </row>
    <row r="91" spans="2:82" ht="16.5" thickBot="1" x14ac:dyDescent="0.3">
      <c r="B91" s="32">
        <v>1</v>
      </c>
      <c r="C91" s="51"/>
      <c r="D91" s="66">
        <v>1</v>
      </c>
      <c r="E91" s="66">
        <v>1</v>
      </c>
      <c r="F91" s="66">
        <v>1</v>
      </c>
      <c r="G91" s="54"/>
      <c r="H91" s="55">
        <v>0.16666666666666666</v>
      </c>
      <c r="I91" s="55">
        <v>0.2</v>
      </c>
      <c r="J91" s="55">
        <v>0.25</v>
      </c>
      <c r="K91" s="54"/>
      <c r="L91" s="55">
        <v>1</v>
      </c>
      <c r="M91" s="55">
        <v>1</v>
      </c>
      <c r="N91" s="55">
        <v>2</v>
      </c>
      <c r="O91" s="54"/>
      <c r="P91" s="55">
        <v>0.25</v>
      </c>
      <c r="Q91" s="55">
        <v>0.33333333333333331</v>
      </c>
      <c r="R91" s="55">
        <v>0.5</v>
      </c>
      <c r="U91" s="50">
        <v>1</v>
      </c>
      <c r="V91" s="57">
        <f>(4*E91+D91+F91)/6</f>
        <v>1</v>
      </c>
      <c r="W91" s="59">
        <f>(4*I91+H91+J91)/6</f>
        <v>0.20277777777777781</v>
      </c>
      <c r="X91" s="59">
        <f>(4*M91+L91+N91)/6</f>
        <v>1.1666666666666667</v>
      </c>
      <c r="Y91" s="59">
        <f>(4*Q91+P91+R91)/6</f>
        <v>0.34722222222222215</v>
      </c>
      <c r="Z91" s="53"/>
      <c r="AA91" s="50">
        <v>1</v>
      </c>
      <c r="AB91" s="60">
        <f>V91/SUM($V$91:$V$94)</f>
        <v>9.8360655737704902E-2</v>
      </c>
      <c r="AC91" s="59">
        <f>W91/SUM($W$91:$W$94)</f>
        <v>0.11568938193343901</v>
      </c>
      <c r="AD91" s="59">
        <f>X91/SUM($X$91:$X$94)</f>
        <v>0.11475409836065573</v>
      </c>
      <c r="AE91" s="59">
        <f>Y91/SUM($Y$91:$Y$94)</f>
        <v>7.3964497041420108E-2</v>
      </c>
      <c r="AF91" s="53"/>
      <c r="AG91" s="50">
        <v>1</v>
      </c>
      <c r="AH91" s="59">
        <f>AVERAGE(AB91:AE91)</f>
        <v>0.10069215826830494</v>
      </c>
      <c r="AI91" s="53"/>
      <c r="AJ91" s="50">
        <v>1</v>
      </c>
      <c r="AK91" s="59">
        <f>V91*$AH$91+W91*$AH$92+X91*$AH$93+Y91*$AH$94</f>
        <v>0.41626518776787924</v>
      </c>
      <c r="AL91" s="53"/>
      <c r="AM91" s="50">
        <v>1</v>
      </c>
      <c r="AN91" s="59">
        <f>AK91/AH91</f>
        <v>4.134037793277769</v>
      </c>
      <c r="AO91" s="53"/>
      <c r="AP91" s="59">
        <f>AVERAGE(AN91:AN94)</f>
        <v>4.1620574006057138</v>
      </c>
      <c r="AQ91" s="53"/>
      <c r="AR91" s="59">
        <f>(AP91-4)/(4-1)</f>
        <v>5.4019133535237941E-2</v>
      </c>
      <c r="AS91" s="53"/>
      <c r="AT91" s="59">
        <v>0.88200000000000001</v>
      </c>
      <c r="AU91" s="53"/>
      <c r="AV91" s="59">
        <f>AR91/AT91</f>
        <v>6.1246183146528278E-2</v>
      </c>
      <c r="AX91" s="75" t="s">
        <v>67</v>
      </c>
      <c r="AY91" s="59">
        <f>1/((SUM($F$91:$F$94)+SUM($J$91:$J$94)+SUM($N$91:$N$94)+SUM($R$91:$R$94)))</f>
        <v>2.9411764705882353E-2</v>
      </c>
      <c r="AZ91" s="59">
        <f>1/(SUM($E$91:$E$94)+SUM($I$91:$I$94)+SUM($M$91:$M$94)+SUM($Q$91:$Q$94))</f>
        <v>3.7878787878787873E-2</v>
      </c>
      <c r="BA91" s="59">
        <f>1/(SUM($D$91:$D$94)+SUM($H$91:$H$94)+SUM($L$91:$L$94)+SUM($P$91:$P$94))</f>
        <v>4.7430830039525688E-2</v>
      </c>
      <c r="BC91" s="75" t="s">
        <v>67</v>
      </c>
      <c r="BD91" s="77">
        <f>D91+H91+L91+P91</f>
        <v>2.416666666666667</v>
      </c>
      <c r="BE91" s="77">
        <f t="shared" ref="BE91:BF94" si="108">E91+I91+M91+Q91</f>
        <v>2.5333333333333337</v>
      </c>
      <c r="BF91" s="77">
        <f t="shared" si="108"/>
        <v>3.75</v>
      </c>
      <c r="BG91" s="78"/>
      <c r="BH91" s="78"/>
      <c r="BI91" s="78"/>
      <c r="BJ91" s="78"/>
      <c r="BK91" s="53"/>
      <c r="BL91" s="75" t="s">
        <v>67</v>
      </c>
      <c r="BM91" s="77">
        <f>AY91*BD91</f>
        <v>7.1078431372549031E-2</v>
      </c>
      <c r="BN91" s="77">
        <f t="shared" ref="BN91:BO94" si="109">AZ91*BE91</f>
        <v>9.5959595959595953E-2</v>
      </c>
      <c r="BO91" s="77">
        <f t="shared" si="109"/>
        <v>0.17786561264822134</v>
      </c>
      <c r="BP91" s="53"/>
      <c r="BQ91" s="99" t="s">
        <v>96</v>
      </c>
      <c r="BR91" s="99" t="str">
        <f>IF((BN91&gt;=BN92),1,(IF((BM92&gt;BO91),"",((BM92-BO91)/((BN91-BO91)-(BN92-BM92))))))</f>
        <v/>
      </c>
      <c r="BS91" s="99" t="s">
        <v>99</v>
      </c>
      <c r="BT91" s="99">
        <f>IF((BN92&gt;=BN91),1,(IF((BM91&gt;BO92),"",((BM91-BO92)/((BN92-BO92)-(BN91-BM91))))))</f>
        <v>1</v>
      </c>
      <c r="BU91" s="99" t="s">
        <v>102</v>
      </c>
      <c r="BV91" s="99">
        <f>IF((BN93&gt;=BN91),1,(IF((BM91&gt;BO93),"",((BM91-BO93)/((BN93-BO93)-(BN91-BM91))))))</f>
        <v>1</v>
      </c>
      <c r="BW91" s="99" t="s">
        <v>105</v>
      </c>
      <c r="BX91" s="99">
        <f>IF((BN94&gt;=BN91),1,(IF((BM91&gt;BO94),"",((BM91-BO94)/((BN94-BO94)-(BN91-BM91))))))</f>
        <v>1</v>
      </c>
      <c r="BY91" s="53"/>
      <c r="BZ91" s="50" t="s">
        <v>67</v>
      </c>
      <c r="CA91" s="59">
        <f>MIN(BR91:BR93)</f>
        <v>0.11425739770635705</v>
      </c>
      <c r="CB91" s="53"/>
      <c r="CC91" s="50" t="s">
        <v>67</v>
      </c>
      <c r="CD91" s="59">
        <f>CA91/SUM($CA$91:$CA$94)</f>
        <v>7.3089434259399164E-2</v>
      </c>
    </row>
    <row r="92" spans="2:82" ht="16.5" thickBot="1" x14ac:dyDescent="0.3">
      <c r="B92" s="32">
        <v>2</v>
      </c>
      <c r="C92" s="51"/>
      <c r="D92" s="55">
        <v>4</v>
      </c>
      <c r="E92" s="55">
        <v>5</v>
      </c>
      <c r="F92" s="55">
        <v>6</v>
      </c>
      <c r="G92" s="54"/>
      <c r="H92" s="68">
        <v>1</v>
      </c>
      <c r="I92" s="66">
        <v>1</v>
      </c>
      <c r="J92" s="66">
        <v>1</v>
      </c>
      <c r="K92" s="54"/>
      <c r="L92" s="55">
        <v>4</v>
      </c>
      <c r="M92" s="55">
        <v>5</v>
      </c>
      <c r="N92" s="55">
        <v>6</v>
      </c>
      <c r="O92" s="54"/>
      <c r="P92" s="55">
        <v>2</v>
      </c>
      <c r="Q92" s="55">
        <v>3</v>
      </c>
      <c r="R92" s="55">
        <v>4</v>
      </c>
      <c r="U92" s="50">
        <v>2</v>
      </c>
      <c r="V92" s="59">
        <f t="shared" ref="V92:V94" si="110">(4*E92+D92+F92)/6</f>
        <v>5</v>
      </c>
      <c r="W92" s="57">
        <f t="shared" ref="W92:W94" si="111">(4*I92+H92+J92)/6</f>
        <v>1</v>
      </c>
      <c r="X92" s="59">
        <f t="shared" ref="X92:X94" si="112">(4*M92+L92+N92)/6</f>
        <v>5</v>
      </c>
      <c r="Y92" s="59">
        <f t="shared" ref="Y92:Y94" si="113">(4*Q92+P92+R92)/6</f>
        <v>3</v>
      </c>
      <c r="Z92" s="53"/>
      <c r="AA92" s="50">
        <v>2</v>
      </c>
      <c r="AB92" s="59">
        <f t="shared" ref="AB92:AB94" si="114">V92/SUM($V$91:$V$94)</f>
        <v>0.49180327868852453</v>
      </c>
      <c r="AC92" s="60">
        <f t="shared" ref="AC92:AC94" si="115">W92/SUM($W$91:$W$94)</f>
        <v>0.5705229793977814</v>
      </c>
      <c r="AD92" s="59">
        <f t="shared" ref="AD92:AD94" si="116">X92/SUM($X$91:$X$94)</f>
        <v>0.49180327868852453</v>
      </c>
      <c r="AE92" s="59">
        <f t="shared" ref="AE92:AE94" si="117">Y92/SUM($Y$91:$Y$94)</f>
        <v>0.63905325443786976</v>
      </c>
      <c r="AF92" s="53"/>
      <c r="AG92" s="50">
        <v>2</v>
      </c>
      <c r="AH92" s="59">
        <f t="shared" ref="AH92:AH94" si="118">AVERAGE(AB92:AE92)</f>
        <v>0.548295697803175</v>
      </c>
      <c r="AI92" s="53"/>
      <c r="AJ92" s="50">
        <v>2</v>
      </c>
      <c r="AK92" s="59">
        <f t="shared" ref="AK92:AK94" si="119">V92*$AH$91+W92*$AH$92+X92*$AH$93+Y92*$AH$94</f>
        <v>2.3061772374668692</v>
      </c>
      <c r="AL92" s="53"/>
      <c r="AM92" s="50">
        <v>2</v>
      </c>
      <c r="AN92" s="59">
        <f t="shared" ref="AN92:AN94" si="120">AK92/AH92</f>
        <v>4.2060830437059744</v>
      </c>
      <c r="AO92" s="53"/>
      <c r="AP92" s="53"/>
      <c r="AQ92" s="53"/>
      <c r="AR92" s="53"/>
      <c r="AS92" s="53"/>
      <c r="AT92" s="53"/>
      <c r="AU92" s="53"/>
      <c r="AV92" s="53"/>
      <c r="AX92" s="75" t="s">
        <v>10</v>
      </c>
      <c r="AY92" s="59">
        <f t="shared" ref="AY92:AY94" si="121">1/((SUM($F$91:$F$94)+SUM($J$91:$J$94)+SUM($N$91:$N$94)+SUM($R$91:$R$94)))</f>
        <v>2.9411764705882353E-2</v>
      </c>
      <c r="AZ92" s="59">
        <f t="shared" ref="AZ92:AZ94" si="122">1/(SUM($E$91:$E$94)+SUM($I$91:$I$94)+SUM($M$91:$M$94)+SUM($Q$91:$Q$94))</f>
        <v>3.7878787878787873E-2</v>
      </c>
      <c r="BA92" s="59">
        <f t="shared" ref="BA92:BA94" si="123">1/(SUM($D$91:$D$94)+SUM($H$91:$H$94)+SUM($L$91:$L$94)+SUM($P$91:$P$94))</f>
        <v>4.7430830039525688E-2</v>
      </c>
      <c r="BC92" s="75" t="s">
        <v>10</v>
      </c>
      <c r="BD92" s="77">
        <f t="shared" ref="BD92:BD94" si="124">D92+H92+L92+P92</f>
        <v>11</v>
      </c>
      <c r="BE92" s="77">
        <f t="shared" si="108"/>
        <v>14</v>
      </c>
      <c r="BF92" s="77">
        <f t="shared" si="108"/>
        <v>17</v>
      </c>
      <c r="BG92" s="78"/>
      <c r="BH92" s="78"/>
      <c r="BI92" s="78"/>
      <c r="BJ92" s="78"/>
      <c r="BK92" s="53"/>
      <c r="BL92" s="75" t="s">
        <v>10</v>
      </c>
      <c r="BM92" s="77">
        <f t="shared" ref="BM92:BM94" si="125">AY92*BD92</f>
        <v>0.3235294117647059</v>
      </c>
      <c r="BN92" s="77">
        <f t="shared" si="109"/>
        <v>0.53030303030303028</v>
      </c>
      <c r="BO92" s="77">
        <f t="shared" si="109"/>
        <v>0.80632411067193666</v>
      </c>
      <c r="BP92" s="53"/>
      <c r="BQ92" s="99" t="s">
        <v>97</v>
      </c>
      <c r="BR92" s="99">
        <f>IF((BN91&gt;=BN93),1,(IF((BM93&gt;BO91),"",((BM93-BO91)/((BN91-BO91)-(BN93-BM93))))))</f>
        <v>1</v>
      </c>
      <c r="BS92" s="99" t="s">
        <v>100</v>
      </c>
      <c r="BT92" s="99">
        <f>IF((BN92&gt;=BN93),1,(IF((BM93&gt;BO92),"",((BM93-BO92)/((BN92-BO92)-(BN93-BM93))))))</f>
        <v>1</v>
      </c>
      <c r="BU92" s="99" t="s">
        <v>103</v>
      </c>
      <c r="BV92" s="99" t="str">
        <f>IF((BN93&gt;=BN92),1,(IF((BM92&gt;BO93),"",((BM92-BO93)/((BN93-BO93)-(BN92-BM92))))))</f>
        <v/>
      </c>
      <c r="BW92" s="99" t="s">
        <v>106</v>
      </c>
      <c r="BX92" s="99">
        <f>IF((BN94&gt;=BN92),1,(IF((BM92&gt;BO94),"",((BM92-BO94)/((BN94-BO94)-(BN92-BM92))))))</f>
        <v>0.33473985095450359</v>
      </c>
      <c r="BY92" s="53"/>
      <c r="BZ92" s="50" t="s">
        <v>10</v>
      </c>
      <c r="CA92" s="59">
        <f>MIN(BT91:BT93)</f>
        <v>1</v>
      </c>
      <c r="CB92" s="53"/>
      <c r="CC92" s="50" t="s">
        <v>10</v>
      </c>
      <c r="CD92" s="59">
        <f t="shared" ref="CD92:CD94" si="126">CA92/SUM($CA$91:$CA$94)</f>
        <v>0.63969104606460525</v>
      </c>
    </row>
    <row r="93" spans="2:82" ht="16.5" thickBot="1" x14ac:dyDescent="0.3">
      <c r="B93" s="32">
        <v>3</v>
      </c>
      <c r="C93" s="51"/>
      <c r="D93" s="55">
        <v>1</v>
      </c>
      <c r="E93" s="55">
        <v>1</v>
      </c>
      <c r="F93" s="55">
        <v>2</v>
      </c>
      <c r="G93" s="54"/>
      <c r="H93" s="55">
        <v>0.16666666666666666</v>
      </c>
      <c r="I93" s="55">
        <v>0.2</v>
      </c>
      <c r="J93" s="55">
        <v>0.25</v>
      </c>
      <c r="K93" s="54"/>
      <c r="L93" s="66">
        <v>1</v>
      </c>
      <c r="M93" s="66">
        <v>1</v>
      </c>
      <c r="N93" s="66">
        <v>1</v>
      </c>
      <c r="O93" s="54"/>
      <c r="P93" s="55">
        <v>0.25</v>
      </c>
      <c r="Q93" s="55">
        <v>0.33333333333333331</v>
      </c>
      <c r="R93" s="55">
        <v>0.5</v>
      </c>
      <c r="U93" s="50">
        <v>3</v>
      </c>
      <c r="V93" s="59">
        <f t="shared" si="110"/>
        <v>1.1666666666666667</v>
      </c>
      <c r="W93" s="59">
        <f t="shared" si="111"/>
        <v>0.20277777777777781</v>
      </c>
      <c r="X93" s="57">
        <f t="shared" si="112"/>
        <v>1</v>
      </c>
      <c r="Y93" s="59">
        <f t="shared" si="113"/>
        <v>0.34722222222222215</v>
      </c>
      <c r="Z93" s="53"/>
      <c r="AA93" s="50">
        <v>3</v>
      </c>
      <c r="AB93" s="59">
        <f t="shared" si="114"/>
        <v>0.11475409836065573</v>
      </c>
      <c r="AC93" s="59">
        <f t="shared" si="115"/>
        <v>0.11568938193343901</v>
      </c>
      <c r="AD93" s="60">
        <f t="shared" si="116"/>
        <v>9.8360655737704902E-2</v>
      </c>
      <c r="AE93" s="59">
        <f t="shared" si="117"/>
        <v>7.3964497041420108E-2</v>
      </c>
      <c r="AF93" s="53"/>
      <c r="AG93" s="50">
        <v>3</v>
      </c>
      <c r="AH93" s="59">
        <f t="shared" si="118"/>
        <v>0.10069215826830494</v>
      </c>
      <c r="AI93" s="53"/>
      <c r="AJ93" s="50">
        <v>3</v>
      </c>
      <c r="AK93" s="59">
        <f t="shared" si="119"/>
        <v>0.41626518776787913</v>
      </c>
      <c r="AL93" s="53"/>
      <c r="AM93" s="50">
        <v>3</v>
      </c>
      <c r="AN93" s="59">
        <f t="shared" si="120"/>
        <v>4.1340377932777681</v>
      </c>
      <c r="AO93" s="53"/>
      <c r="AP93" s="53"/>
      <c r="AQ93" s="53"/>
      <c r="AR93" s="53"/>
      <c r="AS93" s="53"/>
      <c r="AT93" s="53">
        <v>1.98</v>
      </c>
      <c r="AU93" s="53"/>
      <c r="AV93" s="53">
        <f>AR91/AT93</f>
        <v>2.7282390674362597E-2</v>
      </c>
      <c r="AX93" s="75" t="s">
        <v>13</v>
      </c>
      <c r="AY93" s="59">
        <f t="shared" si="121"/>
        <v>2.9411764705882353E-2</v>
      </c>
      <c r="AZ93" s="59">
        <f t="shared" si="122"/>
        <v>3.7878787878787873E-2</v>
      </c>
      <c r="BA93" s="59">
        <f t="shared" si="123"/>
        <v>4.7430830039525688E-2</v>
      </c>
      <c r="BC93" s="75" t="s">
        <v>13</v>
      </c>
      <c r="BD93" s="77">
        <f t="shared" si="124"/>
        <v>2.416666666666667</v>
      </c>
      <c r="BE93" s="77">
        <f t="shared" si="108"/>
        <v>2.5333333333333337</v>
      </c>
      <c r="BF93" s="77">
        <f t="shared" si="108"/>
        <v>3.75</v>
      </c>
      <c r="BG93" s="78"/>
      <c r="BH93" s="78"/>
      <c r="BI93" s="78"/>
      <c r="BJ93" s="78"/>
      <c r="BK93" s="53"/>
      <c r="BL93" s="75" t="s">
        <v>13</v>
      </c>
      <c r="BM93" s="77">
        <f t="shared" si="125"/>
        <v>7.1078431372549031E-2</v>
      </c>
      <c r="BN93" s="77">
        <f t="shared" si="109"/>
        <v>9.5959595959595953E-2</v>
      </c>
      <c r="BO93" s="77">
        <f t="shared" si="109"/>
        <v>0.17786561264822134</v>
      </c>
      <c r="BP93" s="53"/>
      <c r="BQ93" s="99" t="s">
        <v>98</v>
      </c>
      <c r="BR93" s="99">
        <f>IF((BN91&gt;=BN94),1,(IF((BM94&gt;BO91),"",((BM94-BO91)/((BN91-BO91)-(BN94-BM94))))))</f>
        <v>0.11425739770635705</v>
      </c>
      <c r="BS93" s="99" t="s">
        <v>101</v>
      </c>
      <c r="BT93" s="99">
        <f>IF((BN92&gt;=BN94),1,(IF((BM94&gt;BO92),"",((BM94-BO92)/((BN92-BO92)-(BN94-BM94))))))</f>
        <v>1</v>
      </c>
      <c r="BU93" s="99" t="s">
        <v>104</v>
      </c>
      <c r="BV93" s="99">
        <f>IF((BN93&gt;=BN94),1,(IF((BM94&gt;BO93),"",((BM94-BO93)/((BN93-BO93)-(BN94-BM94))))))</f>
        <v>0.11425739770635705</v>
      </c>
      <c r="BW93" s="99" t="s">
        <v>107</v>
      </c>
      <c r="BX93" s="99">
        <f>IF((BN94&gt;=BN93),1,(IF((BM93&gt;BO94),"",((BM93-BO94)/((BN94-BO94)-(BN93-BM93))))))</f>
        <v>1</v>
      </c>
      <c r="BY93" s="53"/>
      <c r="BZ93" s="50" t="s">
        <v>13</v>
      </c>
      <c r="CA93" s="59">
        <f>MIN(BV91:BV93)</f>
        <v>0.11425739770635705</v>
      </c>
      <c r="CB93" s="53"/>
      <c r="CC93" s="50" t="s">
        <v>13</v>
      </c>
      <c r="CD93" s="59">
        <f t="shared" si="126"/>
        <v>7.3089434259399164E-2</v>
      </c>
    </row>
    <row r="94" spans="2:82" ht="16.5" thickBot="1" x14ac:dyDescent="0.3">
      <c r="B94" s="32">
        <v>4</v>
      </c>
      <c r="C94" s="51"/>
      <c r="D94" s="69">
        <v>2</v>
      </c>
      <c r="E94" s="69">
        <v>3</v>
      </c>
      <c r="F94" s="69">
        <v>4</v>
      </c>
      <c r="G94" s="54"/>
      <c r="H94" s="69">
        <v>0.25</v>
      </c>
      <c r="I94" s="69">
        <v>0.33333333333333331</v>
      </c>
      <c r="J94" s="69">
        <v>0.5</v>
      </c>
      <c r="K94" s="54"/>
      <c r="L94" s="69">
        <v>2</v>
      </c>
      <c r="M94" s="69">
        <v>3</v>
      </c>
      <c r="N94" s="69">
        <v>4</v>
      </c>
      <c r="O94" s="54"/>
      <c r="P94" s="70">
        <v>1</v>
      </c>
      <c r="Q94" s="70">
        <v>1</v>
      </c>
      <c r="R94" s="70">
        <v>1</v>
      </c>
      <c r="U94" s="50">
        <v>4</v>
      </c>
      <c r="V94" s="59">
        <f t="shared" si="110"/>
        <v>3</v>
      </c>
      <c r="W94" s="59">
        <f t="shared" si="111"/>
        <v>0.34722222222222215</v>
      </c>
      <c r="X94" s="59">
        <f t="shared" si="112"/>
        <v>3</v>
      </c>
      <c r="Y94" s="57">
        <f t="shared" si="113"/>
        <v>1</v>
      </c>
      <c r="Z94" s="53"/>
      <c r="AA94" s="50">
        <v>4</v>
      </c>
      <c r="AB94" s="59">
        <f t="shared" si="114"/>
        <v>0.29508196721311469</v>
      </c>
      <c r="AC94" s="59">
        <f t="shared" si="115"/>
        <v>0.19809825673534071</v>
      </c>
      <c r="AD94" s="59">
        <f t="shared" si="116"/>
        <v>0.29508196721311469</v>
      </c>
      <c r="AE94" s="60">
        <f t="shared" si="117"/>
        <v>0.21301775147928992</v>
      </c>
      <c r="AF94" s="53"/>
      <c r="AG94" s="50">
        <v>4</v>
      </c>
      <c r="AH94" s="59">
        <f t="shared" si="118"/>
        <v>0.25031998566021502</v>
      </c>
      <c r="AI94" s="53"/>
      <c r="AJ94" s="50">
        <v>4</v>
      </c>
      <c r="AK94" s="59">
        <f t="shared" si="119"/>
        <v>1.0448533858961471</v>
      </c>
      <c r="AL94" s="53"/>
      <c r="AM94" s="50">
        <v>4</v>
      </c>
      <c r="AN94" s="59">
        <f t="shared" si="120"/>
        <v>4.1740709721613429</v>
      </c>
      <c r="AO94" s="53"/>
      <c r="AP94" s="53"/>
      <c r="AQ94" s="53"/>
      <c r="AR94" s="53"/>
      <c r="AS94" s="53"/>
      <c r="AT94" s="53"/>
      <c r="AU94" s="53"/>
      <c r="AV94" s="53"/>
      <c r="AX94" s="75" t="s">
        <v>15</v>
      </c>
      <c r="AY94" s="59">
        <f t="shared" si="121"/>
        <v>2.9411764705882353E-2</v>
      </c>
      <c r="AZ94" s="59">
        <f t="shared" si="122"/>
        <v>3.7878787878787873E-2</v>
      </c>
      <c r="BA94" s="59">
        <f t="shared" si="123"/>
        <v>4.7430830039525688E-2</v>
      </c>
      <c r="BC94" s="75" t="s">
        <v>15</v>
      </c>
      <c r="BD94" s="77">
        <f t="shared" si="124"/>
        <v>5.25</v>
      </c>
      <c r="BE94" s="77">
        <f t="shared" si="108"/>
        <v>7.3333333333333339</v>
      </c>
      <c r="BF94" s="77">
        <f t="shared" si="108"/>
        <v>9.5</v>
      </c>
      <c r="BG94" s="78"/>
      <c r="BH94" s="78"/>
      <c r="BI94" s="78"/>
      <c r="BJ94" s="78"/>
      <c r="BK94" s="53"/>
      <c r="BL94" s="75" t="s">
        <v>15</v>
      </c>
      <c r="BM94" s="77">
        <f t="shared" si="125"/>
        <v>0.15441176470588236</v>
      </c>
      <c r="BN94" s="77">
        <f t="shared" si="109"/>
        <v>0.27777777777777773</v>
      </c>
      <c r="BO94" s="77">
        <f t="shared" si="109"/>
        <v>0.45059288537549402</v>
      </c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0" t="s">
        <v>15</v>
      </c>
      <c r="CA94" s="59">
        <f>MIN(BX91:BX93)</f>
        <v>0.33473985095450359</v>
      </c>
      <c r="CB94" s="53"/>
      <c r="CC94" s="50" t="s">
        <v>15</v>
      </c>
      <c r="CD94" s="59">
        <f t="shared" si="126"/>
        <v>0.21413008541659645</v>
      </c>
    </row>
    <row r="95" spans="2:82" ht="15.75" thickBot="1" x14ac:dyDescent="0.3">
      <c r="D95" s="183" t="str">
        <f>IF(AV91&lt;=0.1,"MATRIZ CONSISTENTE","MATRIZ INCONSISTENTE")</f>
        <v>MATRIZ CONSISTENTE</v>
      </c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5"/>
      <c r="Y95" s="58"/>
      <c r="AB95" s="62">
        <f>SUM(AB91:AB94)</f>
        <v>0.99999999999999978</v>
      </c>
      <c r="AC95" s="62">
        <f t="shared" ref="AC95:AE95" si="127">SUM(AC91:AC94)</f>
        <v>1.0000000000000002</v>
      </c>
      <c r="AD95" s="62">
        <f t="shared" si="127"/>
        <v>0.99999999999999978</v>
      </c>
      <c r="AE95" s="62">
        <f t="shared" si="127"/>
        <v>1</v>
      </c>
      <c r="AN95" s="62"/>
      <c r="CD95" s="62">
        <f>SUM(CD91:CD94)</f>
        <v>1</v>
      </c>
    </row>
    <row r="96" spans="2:82" x14ac:dyDescent="0.25"/>
    <row r="97" spans="2:82" ht="15.75" thickBot="1" x14ac:dyDescent="0.3">
      <c r="W97" s="25"/>
    </row>
    <row r="98" spans="2:82" ht="15.75" thickBot="1" x14ac:dyDescent="0.3">
      <c r="B98" s="19" t="s">
        <v>60</v>
      </c>
      <c r="C98" s="1"/>
      <c r="D98" s="199">
        <v>1</v>
      </c>
      <c r="E98" s="200"/>
      <c r="F98" s="201"/>
      <c r="G98" s="7"/>
      <c r="H98" s="199">
        <v>2</v>
      </c>
      <c r="I98" s="200"/>
      <c r="J98" s="201"/>
      <c r="K98" s="7"/>
      <c r="L98" s="199">
        <v>3</v>
      </c>
      <c r="M98" s="200"/>
      <c r="N98" s="201"/>
      <c r="O98" s="7"/>
      <c r="P98" s="199">
        <v>4</v>
      </c>
      <c r="Q98" s="200"/>
      <c r="R98" s="201"/>
    </row>
    <row r="99" spans="2:82" ht="15.75" thickBot="1" x14ac:dyDescent="0.3">
      <c r="B99" s="1"/>
      <c r="C99" s="1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V99" s="50">
        <v>1</v>
      </c>
      <c r="W99" s="50">
        <v>2</v>
      </c>
      <c r="X99" s="50">
        <v>3</v>
      </c>
      <c r="Y99" s="50">
        <v>4</v>
      </c>
      <c r="AB99" s="50">
        <v>1</v>
      </c>
      <c r="AC99" s="50">
        <v>2</v>
      </c>
      <c r="AD99" s="50">
        <v>3</v>
      </c>
      <c r="AE99" s="50">
        <v>4</v>
      </c>
    </row>
    <row r="100" spans="2:82" ht="16.5" thickBot="1" x14ac:dyDescent="0.3">
      <c r="B100" s="32">
        <v>1</v>
      </c>
      <c r="C100" s="51"/>
      <c r="D100" s="66">
        <v>1</v>
      </c>
      <c r="E100" s="66">
        <v>1</v>
      </c>
      <c r="F100" s="66">
        <v>1</v>
      </c>
      <c r="G100" s="54"/>
      <c r="H100" s="55">
        <v>0.25</v>
      </c>
      <c r="I100" s="55">
        <v>0.33333333333333331</v>
      </c>
      <c r="J100" s="55">
        <v>0.5</v>
      </c>
      <c r="K100" s="54"/>
      <c r="L100" s="55">
        <v>1</v>
      </c>
      <c r="M100" s="55">
        <v>1</v>
      </c>
      <c r="N100" s="55">
        <v>2</v>
      </c>
      <c r="O100" s="54"/>
      <c r="P100" s="55">
        <v>1</v>
      </c>
      <c r="Q100" s="55">
        <v>1</v>
      </c>
      <c r="R100" s="55">
        <v>2</v>
      </c>
      <c r="U100" s="50">
        <v>1</v>
      </c>
      <c r="V100" s="57">
        <f>(4*E100+D100+F100)/6</f>
        <v>1</v>
      </c>
      <c r="W100" s="59">
        <f>(4*I100+H100+J100)/6</f>
        <v>0.34722222222222215</v>
      </c>
      <c r="X100" s="59">
        <f>(4*M100+L100+N100)/6</f>
        <v>1.1666666666666667</v>
      </c>
      <c r="Y100" s="59">
        <f>(4*Q100+P100+R100)/6</f>
        <v>1.1666666666666667</v>
      </c>
      <c r="Z100" s="53"/>
      <c r="AA100" s="50">
        <v>1</v>
      </c>
      <c r="AB100" s="60">
        <f>V100/SUM($V$100:$V$103)</f>
        <v>0.1714285714285714</v>
      </c>
      <c r="AC100" s="59">
        <f>W100/SUM($W$100:$W$103)</f>
        <v>0.13297872340425532</v>
      </c>
      <c r="AD100" s="59">
        <f>X100/SUM($X$100:$X$103)</f>
        <v>0.14285714285714285</v>
      </c>
      <c r="AE100" s="59">
        <f>Y100/SUM($Y$100:$Y$103)</f>
        <v>0.31698113207547168</v>
      </c>
      <c r="AF100" s="53"/>
      <c r="AG100" s="50">
        <v>1</v>
      </c>
      <c r="AH100" s="59">
        <f>AVERAGE(AB100:AE100)</f>
        <v>0.19106139244136031</v>
      </c>
      <c r="AI100" s="53"/>
      <c r="AJ100" s="50">
        <v>1</v>
      </c>
      <c r="AK100" s="59">
        <f>V100*$AH$100+W100*$AH$101+X100*$AH$102+Y100*$AH$103</f>
        <v>0.81081630263506432</v>
      </c>
      <c r="AL100" s="53"/>
      <c r="AM100" s="50">
        <v>1</v>
      </c>
      <c r="AN100" s="59">
        <f>AK100/AH100</f>
        <v>4.2437474796689569</v>
      </c>
      <c r="AO100" s="53"/>
      <c r="AP100" s="59">
        <f>AVERAGE(AN100:AN103)</f>
        <v>4.2380712436583972</v>
      </c>
      <c r="AQ100" s="53"/>
      <c r="AR100" s="59">
        <f>(AP100-4)/(4-1)</f>
        <v>7.9357081219465719E-2</v>
      </c>
      <c r="AS100" s="53"/>
      <c r="AT100" s="59">
        <v>0.88200000000000001</v>
      </c>
      <c r="AU100" s="53"/>
      <c r="AV100" s="59">
        <f>AR100/AT100</f>
        <v>8.9974014988056364E-2</v>
      </c>
      <c r="AX100" s="75" t="s">
        <v>67</v>
      </c>
      <c r="AY100" s="59">
        <f>1/((SUM($F$100:$F$103)+SUM($J$100:$J$103)+SUM($N$100:$N$103)+SUM($R$100:$R$103)))</f>
        <v>3.7735849056603772E-2</v>
      </c>
      <c r="AZ100" s="59">
        <f>1/(SUM($E$100:$E$103)+SUM($I$100:$I$103)+SUM($M$100:$M$103)+SUM($Q$100:$Q$103))</f>
        <v>5.000000000000001E-2</v>
      </c>
      <c r="BA100" s="59">
        <f>1/(SUM($D$100:$D$103)+SUM($H$100:$H$103)+SUM($L$100:$L$103)+SUM($P$100:$P$103))</f>
        <v>6.5573770491803282E-2</v>
      </c>
      <c r="BC100" s="75" t="s">
        <v>67</v>
      </c>
      <c r="BD100" s="77">
        <f>D100+H100+L100+P100</f>
        <v>3.25</v>
      </c>
      <c r="BE100" s="77">
        <f t="shared" ref="BE100:BF103" si="128">E100+I100+M100+Q100</f>
        <v>3.333333333333333</v>
      </c>
      <c r="BF100" s="77">
        <f t="shared" si="128"/>
        <v>5.5</v>
      </c>
      <c r="BG100" s="78"/>
      <c r="BH100" s="78"/>
      <c r="BI100" s="78"/>
      <c r="BJ100" s="78"/>
      <c r="BK100" s="53"/>
      <c r="BL100" s="75" t="s">
        <v>67</v>
      </c>
      <c r="BM100" s="77">
        <f>AY100*BD100</f>
        <v>0.12264150943396226</v>
      </c>
      <c r="BN100" s="77">
        <f t="shared" ref="BN100:BO103" si="129">AZ100*BE100</f>
        <v>0.16666666666666669</v>
      </c>
      <c r="BO100" s="77">
        <f t="shared" si="129"/>
        <v>0.36065573770491804</v>
      </c>
      <c r="BP100" s="53"/>
      <c r="BQ100" s="99" t="s">
        <v>96</v>
      </c>
      <c r="BR100" s="99">
        <f>IF((BN100&gt;=BN101),1,(IF((BM101&gt;BO100),"",((BM101-BO100)/((BN100-BO100)-(BN101-BM101))))))</f>
        <v>0.36520714706459845</v>
      </c>
      <c r="BS100" s="99" t="s">
        <v>99</v>
      </c>
      <c r="BT100" s="99">
        <f>IF((BN101&gt;=BN100),1,(IF((BM100&gt;BO101),"",((BM100-BO101)/((BN101-BO101)-(BN100-BM100))))))</f>
        <v>1</v>
      </c>
      <c r="BU100" s="99" t="s">
        <v>102</v>
      </c>
      <c r="BV100" s="99">
        <f>IF((BN102&gt;=BN100),1,(IF((BM100&gt;BO102),"",((BM100-BO102)/((BN102-BO102)-(BN100-BM100))))))</f>
        <v>0.68967172201958149</v>
      </c>
      <c r="BW100" s="99" t="s">
        <v>105</v>
      </c>
      <c r="BX100" s="99">
        <f>IF((BN103&gt;=BN100),1,(IF((BM100&gt;BO103),"",((BM100-BO103)/((BN103-BO103)-(BN100-BM100))))))</f>
        <v>1</v>
      </c>
      <c r="BY100" s="53"/>
      <c r="BZ100" s="50" t="s">
        <v>67</v>
      </c>
      <c r="CA100" s="59">
        <f>MIN(BR100:BR102)</f>
        <v>0.36520714706459845</v>
      </c>
      <c r="CB100" s="53"/>
      <c r="CC100" s="50" t="s">
        <v>67</v>
      </c>
      <c r="CD100" s="59">
        <f>CA100/SUM($CA$100:$CA$103)</f>
        <v>0.16017656787618581</v>
      </c>
    </row>
    <row r="101" spans="2:82" ht="16.5" thickBot="1" x14ac:dyDescent="0.3">
      <c r="B101" s="32">
        <v>2</v>
      </c>
      <c r="C101" s="51"/>
      <c r="D101" s="55">
        <v>2</v>
      </c>
      <c r="E101" s="55">
        <v>3</v>
      </c>
      <c r="F101" s="55">
        <v>4</v>
      </c>
      <c r="G101" s="54"/>
      <c r="H101" s="68">
        <v>1</v>
      </c>
      <c r="I101" s="66">
        <v>1</v>
      </c>
      <c r="J101" s="66">
        <v>1</v>
      </c>
      <c r="K101" s="54"/>
      <c r="L101" s="55">
        <v>2</v>
      </c>
      <c r="M101" s="55">
        <v>3</v>
      </c>
      <c r="N101" s="55">
        <v>4</v>
      </c>
      <c r="O101" s="54"/>
      <c r="P101" s="55">
        <v>1</v>
      </c>
      <c r="Q101" s="55">
        <v>1</v>
      </c>
      <c r="R101" s="55">
        <v>2</v>
      </c>
      <c r="U101" s="50">
        <v>2</v>
      </c>
      <c r="V101" s="59">
        <f t="shared" ref="V101:V103" si="130">(4*E101+D101+F101)/6</f>
        <v>3</v>
      </c>
      <c r="W101" s="57">
        <f t="shared" ref="W101:W103" si="131">(4*I101+H101+J101)/6</f>
        <v>1</v>
      </c>
      <c r="X101" s="59">
        <f t="shared" ref="X101:X103" si="132">(4*M101+L101+N101)/6</f>
        <v>3</v>
      </c>
      <c r="Y101" s="59">
        <f t="shared" ref="Y101:Y103" si="133">(4*Q101+P101+R101)/6</f>
        <v>1.1666666666666667</v>
      </c>
      <c r="Z101" s="53"/>
      <c r="AA101" s="50">
        <v>2</v>
      </c>
      <c r="AB101" s="59">
        <f t="shared" ref="AB101:AB103" si="134">V101/SUM($V$100:$V$103)</f>
        <v>0.51428571428571423</v>
      </c>
      <c r="AC101" s="60">
        <f t="shared" ref="AC101:AC103" si="135">W101/SUM($W$100:$W$103)</f>
        <v>0.38297872340425537</v>
      </c>
      <c r="AD101" s="59">
        <f t="shared" ref="AD101:AD103" si="136">X101/SUM($X$100:$X$103)</f>
        <v>0.36734693877551017</v>
      </c>
      <c r="AE101" s="59">
        <f t="shared" ref="AE101:AE103" si="137">Y101/SUM($Y$100:$Y$103)</f>
        <v>0.31698113207547168</v>
      </c>
      <c r="AF101" s="53"/>
      <c r="AG101" s="50">
        <v>2</v>
      </c>
      <c r="AH101" s="59">
        <f t="shared" ref="AH101:AH103" si="138">AVERAGE(AB101:AE101)</f>
        <v>0.39539812713523786</v>
      </c>
      <c r="AI101" s="53"/>
      <c r="AJ101" s="50">
        <v>2</v>
      </c>
      <c r="AK101" s="59">
        <f t="shared" ref="AK101:AK103" si="139">V101*$AH$100+W101*$AH$101+X101*$AH$102+Y101*$AH$103</f>
        <v>1.6833800320609975</v>
      </c>
      <c r="AL101" s="53"/>
      <c r="AM101" s="50">
        <v>2</v>
      </c>
      <c r="AN101" s="59">
        <f t="shared" ref="AN101:AN103" si="140">AK101/AH101</f>
        <v>4.257430464472665</v>
      </c>
      <c r="AO101" s="53"/>
      <c r="AP101" s="53"/>
      <c r="AQ101" s="53"/>
      <c r="AR101" s="53"/>
      <c r="AS101" s="53"/>
      <c r="AT101" s="53"/>
      <c r="AU101" s="53"/>
      <c r="AV101" s="53"/>
      <c r="AX101" s="75" t="s">
        <v>10</v>
      </c>
      <c r="AY101" s="59">
        <f t="shared" ref="AY101:AY103" si="141">1/((SUM($F$100:$F$103)+SUM($J$100:$J$103)+SUM($N$100:$N$103)+SUM($R$100:$R$103)))</f>
        <v>3.7735849056603772E-2</v>
      </c>
      <c r="AZ101" s="59">
        <f t="shared" ref="AZ101:AZ103" si="142">1/(SUM($E$100:$E$103)+SUM($I$100:$I$103)+SUM($M$100:$M$103)+SUM($Q$100:$Q$103))</f>
        <v>5.000000000000001E-2</v>
      </c>
      <c r="BA101" s="59">
        <f t="shared" ref="BA101:BA103" si="143">1/(SUM($D$100:$D$103)+SUM($H$100:$H$103)+SUM($L$100:$L$103)+SUM($P$100:$P$103))</f>
        <v>6.5573770491803282E-2</v>
      </c>
      <c r="BC101" s="75" t="s">
        <v>10</v>
      </c>
      <c r="BD101" s="77">
        <f t="shared" ref="BD101:BD103" si="144">D101+H101+L101+P101</f>
        <v>6</v>
      </c>
      <c r="BE101" s="77">
        <f t="shared" si="128"/>
        <v>8</v>
      </c>
      <c r="BF101" s="77">
        <f t="shared" si="128"/>
        <v>11</v>
      </c>
      <c r="BG101" s="78"/>
      <c r="BH101" s="78"/>
      <c r="BI101" s="78"/>
      <c r="BJ101" s="78"/>
      <c r="BK101" s="53"/>
      <c r="BL101" s="75" t="s">
        <v>10</v>
      </c>
      <c r="BM101" s="77">
        <f t="shared" ref="BM101:BM103" si="145">AY101*BD101</f>
        <v>0.22641509433962265</v>
      </c>
      <c r="BN101" s="77">
        <f t="shared" si="129"/>
        <v>0.40000000000000008</v>
      </c>
      <c r="BO101" s="77">
        <f t="shared" si="129"/>
        <v>0.72131147540983609</v>
      </c>
      <c r="BP101" s="53"/>
      <c r="BQ101" s="99" t="s">
        <v>97</v>
      </c>
      <c r="BR101" s="99">
        <f>IF((BN100&gt;=BN102),1,(IF((BM102&gt;BO100),"",((BM102-BO100)/((BN100-BO100)-(BN102-BM102))))))</f>
        <v>1</v>
      </c>
      <c r="BS101" s="99" t="s">
        <v>100</v>
      </c>
      <c r="BT101" s="99">
        <f>IF((BN101&gt;=BN102),1,(IF((BM102&gt;BO101),"",((BM102-BO101)/((BN101-BO101)-(BN102-BM102))))))</f>
        <v>1</v>
      </c>
      <c r="BU101" s="99" t="s">
        <v>103</v>
      </c>
      <c r="BV101" s="99" t="str">
        <f>IF((BN102&gt;=BN101),1,(IF((BM101&gt;BO102),"",((BM101-BO102)/((BN102-BO102)-(BN101-BM101))))))</f>
        <v/>
      </c>
      <c r="BW101" s="99" t="s">
        <v>106</v>
      </c>
      <c r="BX101" s="99">
        <f>IF((BN103&gt;=BN101),1,(IF((BM101&gt;BO103),"",((BM101-BO103)/((BN103-BO103)-(BN101-BM101))))))</f>
        <v>0.69933971914814463</v>
      </c>
      <c r="BY101" s="53"/>
      <c r="BZ101" s="50" t="s">
        <v>10</v>
      </c>
      <c r="CA101" s="59">
        <f>MIN(BT100:BT102)</f>
        <v>1</v>
      </c>
      <c r="CB101" s="53"/>
      <c r="CC101" s="50" t="s">
        <v>10</v>
      </c>
      <c r="CD101" s="59">
        <f t="shared" ref="CD101:CD103" si="146">CA101/SUM($CA$100:$CA$103)</f>
        <v>0.43859100010398622</v>
      </c>
    </row>
    <row r="102" spans="2:82" ht="16.5" thickBot="1" x14ac:dyDescent="0.3">
      <c r="B102" s="32">
        <v>3</v>
      </c>
      <c r="C102" s="51"/>
      <c r="D102" s="55">
        <v>0.5</v>
      </c>
      <c r="E102" s="55">
        <v>1</v>
      </c>
      <c r="F102" s="55">
        <v>1</v>
      </c>
      <c r="G102" s="54"/>
      <c r="H102" s="55">
        <v>0.25</v>
      </c>
      <c r="I102" s="55">
        <v>0.33333333333333331</v>
      </c>
      <c r="J102" s="55">
        <v>0.5</v>
      </c>
      <c r="K102" s="54"/>
      <c r="L102" s="66">
        <v>1</v>
      </c>
      <c r="M102" s="66">
        <v>1</v>
      </c>
      <c r="N102" s="66">
        <v>1</v>
      </c>
      <c r="O102" s="54"/>
      <c r="P102" s="55">
        <v>0.25</v>
      </c>
      <c r="Q102" s="55">
        <v>0.33333333333333331</v>
      </c>
      <c r="R102" s="55">
        <v>0.5</v>
      </c>
      <c r="U102" s="50">
        <v>3</v>
      </c>
      <c r="V102" s="59">
        <f t="shared" si="130"/>
        <v>0.91666666666666663</v>
      </c>
      <c r="W102" s="59">
        <f t="shared" si="131"/>
        <v>0.34722222222222215</v>
      </c>
      <c r="X102" s="57">
        <f t="shared" si="132"/>
        <v>1</v>
      </c>
      <c r="Y102" s="59">
        <f t="shared" si="133"/>
        <v>0.34722222222222215</v>
      </c>
      <c r="Z102" s="53"/>
      <c r="AA102" s="50">
        <v>3</v>
      </c>
      <c r="AB102" s="59">
        <f t="shared" si="134"/>
        <v>0.15714285714285711</v>
      </c>
      <c r="AC102" s="59">
        <f t="shared" si="135"/>
        <v>0.13297872340425532</v>
      </c>
      <c r="AD102" s="60">
        <f t="shared" si="136"/>
        <v>0.12244897959183672</v>
      </c>
      <c r="AE102" s="59">
        <f t="shared" si="137"/>
        <v>9.4339622641509413E-2</v>
      </c>
      <c r="AF102" s="53"/>
      <c r="AG102" s="50">
        <v>3</v>
      </c>
      <c r="AH102" s="59">
        <f t="shared" si="138"/>
        <v>0.12672754569511463</v>
      </c>
      <c r="AI102" s="53"/>
      <c r="AJ102" s="50">
        <v>3</v>
      </c>
      <c r="AK102" s="59">
        <f t="shared" si="139"/>
        <v>0.53874599635786324</v>
      </c>
      <c r="AL102" s="53"/>
      <c r="AM102" s="50">
        <v>3</v>
      </c>
      <c r="AN102" s="59">
        <f t="shared" si="140"/>
        <v>4.2512146305902299</v>
      </c>
      <c r="AO102" s="53"/>
      <c r="AP102" s="53"/>
      <c r="AQ102" s="53"/>
      <c r="AR102" s="53"/>
      <c r="AS102" s="53"/>
      <c r="AT102" s="53">
        <v>1.98</v>
      </c>
      <c r="AU102" s="53"/>
      <c r="AV102" s="53">
        <f>AR100/AT102</f>
        <v>4.007933394922511E-2</v>
      </c>
      <c r="AX102" s="75" t="s">
        <v>13</v>
      </c>
      <c r="AY102" s="59">
        <f t="shared" si="141"/>
        <v>3.7735849056603772E-2</v>
      </c>
      <c r="AZ102" s="59">
        <f t="shared" si="142"/>
        <v>5.000000000000001E-2</v>
      </c>
      <c r="BA102" s="59">
        <f t="shared" si="143"/>
        <v>6.5573770491803282E-2</v>
      </c>
      <c r="BC102" s="75" t="s">
        <v>13</v>
      </c>
      <c r="BD102" s="77">
        <f t="shared" si="144"/>
        <v>2</v>
      </c>
      <c r="BE102" s="77">
        <f t="shared" si="128"/>
        <v>2.6666666666666665</v>
      </c>
      <c r="BF102" s="77">
        <f t="shared" si="128"/>
        <v>3</v>
      </c>
      <c r="BG102" s="78"/>
      <c r="BH102" s="78"/>
      <c r="BI102" s="78"/>
      <c r="BJ102" s="78"/>
      <c r="BK102" s="53"/>
      <c r="BL102" s="75" t="s">
        <v>13</v>
      </c>
      <c r="BM102" s="77">
        <f t="shared" si="145"/>
        <v>7.5471698113207544E-2</v>
      </c>
      <c r="BN102" s="77">
        <f t="shared" si="129"/>
        <v>0.13333333333333336</v>
      </c>
      <c r="BO102" s="77">
        <f t="shared" si="129"/>
        <v>0.19672131147540983</v>
      </c>
      <c r="BP102" s="53"/>
      <c r="BQ102" s="99" t="s">
        <v>98</v>
      </c>
      <c r="BR102" s="99">
        <f>IF((BN100&gt;=BN103),1,(IF((BM103&gt;BO100),"",((BM103-BO100)/((BN100-BO100)-(BN103-BM103))))))</f>
        <v>0.61132483770137047</v>
      </c>
      <c r="BS102" s="99" t="s">
        <v>101</v>
      </c>
      <c r="BT102" s="99">
        <f>IF((BN101&gt;=BN103),1,(IF((BM103&gt;BO101),"",((BM103-BO101)/((BN101-BO101)-(BN103-BM103))))))</f>
        <v>1</v>
      </c>
      <c r="BU102" s="99" t="s">
        <v>104</v>
      </c>
      <c r="BV102" s="99">
        <f>IF((BN102&gt;=BN103),1,(IF((BM103&gt;BO102),"",((BM103-BO102)/((BN102-BO102)-(BN103-BM103))))))</f>
        <v>0.21548167920407668</v>
      </c>
      <c r="BW102" s="99" t="s">
        <v>107</v>
      </c>
      <c r="BX102" s="99">
        <f>IF((BN103&gt;=BN102),1,(IF((BM102&gt;BO103),"",((BM102-BO103)/((BN103-BO103)-(BN102-BM102))))))</f>
        <v>1</v>
      </c>
      <c r="BY102" s="53"/>
      <c r="BZ102" s="50" t="s">
        <v>13</v>
      </c>
      <c r="CA102" s="59">
        <f>MIN(BV100:BV102)</f>
        <v>0.21548167920407668</v>
      </c>
      <c r="CB102" s="53"/>
      <c r="CC102" s="50" t="s">
        <v>13</v>
      </c>
      <c r="CD102" s="59">
        <f t="shared" si="146"/>
        <v>9.4508325186202322E-2</v>
      </c>
    </row>
    <row r="103" spans="2:82" ht="16.5" thickBot="1" x14ac:dyDescent="0.3">
      <c r="B103" s="32">
        <v>4</v>
      </c>
      <c r="C103" s="51"/>
      <c r="D103" s="55">
        <v>0.5</v>
      </c>
      <c r="E103" s="55">
        <v>1</v>
      </c>
      <c r="F103" s="55">
        <v>1</v>
      </c>
      <c r="G103" s="54"/>
      <c r="H103" s="67">
        <v>0.5</v>
      </c>
      <c r="I103" s="67">
        <v>1</v>
      </c>
      <c r="J103" s="67">
        <v>1</v>
      </c>
      <c r="K103" s="54"/>
      <c r="L103" s="55">
        <v>2</v>
      </c>
      <c r="M103" s="55">
        <v>3</v>
      </c>
      <c r="N103" s="55">
        <v>4</v>
      </c>
      <c r="O103" s="54"/>
      <c r="P103" s="66">
        <v>1</v>
      </c>
      <c r="Q103" s="66">
        <v>1</v>
      </c>
      <c r="R103" s="66">
        <v>1</v>
      </c>
      <c r="U103" s="50">
        <v>4</v>
      </c>
      <c r="V103" s="59">
        <f t="shared" si="130"/>
        <v>0.91666666666666663</v>
      </c>
      <c r="W103" s="59">
        <f t="shared" si="131"/>
        <v>0.91666666666666663</v>
      </c>
      <c r="X103" s="59">
        <f t="shared" si="132"/>
        <v>3</v>
      </c>
      <c r="Y103" s="57">
        <f t="shared" si="133"/>
        <v>1</v>
      </c>
      <c r="Z103" s="53"/>
      <c r="AA103" s="50">
        <v>4</v>
      </c>
      <c r="AB103" s="59">
        <f t="shared" si="134"/>
        <v>0.15714285714285711</v>
      </c>
      <c r="AC103" s="59">
        <f t="shared" si="135"/>
        <v>0.35106382978723411</v>
      </c>
      <c r="AD103" s="59">
        <f t="shared" si="136"/>
        <v>0.36734693877551017</v>
      </c>
      <c r="AE103" s="60">
        <f t="shared" si="137"/>
        <v>0.27169811320754716</v>
      </c>
      <c r="AF103" s="53"/>
      <c r="AG103" s="50">
        <v>4</v>
      </c>
      <c r="AH103" s="59">
        <f t="shared" si="138"/>
        <v>0.28681293472828712</v>
      </c>
      <c r="AI103" s="53"/>
      <c r="AJ103" s="50">
        <v>4</v>
      </c>
      <c r="AK103" s="59">
        <f t="shared" si="139"/>
        <v>1.2045834647588458</v>
      </c>
      <c r="AL103" s="53"/>
      <c r="AM103" s="50">
        <v>4</v>
      </c>
      <c r="AN103" s="59">
        <f t="shared" si="140"/>
        <v>4.1998923999017359</v>
      </c>
      <c r="AO103" s="53"/>
      <c r="AP103" s="53"/>
      <c r="AQ103" s="53"/>
      <c r="AR103" s="53"/>
      <c r="AS103" s="53"/>
      <c r="AT103" s="53"/>
      <c r="AU103" s="53"/>
      <c r="AV103" s="53"/>
      <c r="AX103" s="75" t="s">
        <v>15</v>
      </c>
      <c r="AY103" s="59">
        <f t="shared" si="141"/>
        <v>3.7735849056603772E-2</v>
      </c>
      <c r="AZ103" s="59">
        <f t="shared" si="142"/>
        <v>5.000000000000001E-2</v>
      </c>
      <c r="BA103" s="59">
        <f t="shared" si="143"/>
        <v>6.5573770491803282E-2</v>
      </c>
      <c r="BC103" s="75" t="s">
        <v>15</v>
      </c>
      <c r="BD103" s="77">
        <f t="shared" si="144"/>
        <v>4</v>
      </c>
      <c r="BE103" s="77">
        <f t="shared" si="128"/>
        <v>6</v>
      </c>
      <c r="BF103" s="77">
        <f t="shared" si="128"/>
        <v>7</v>
      </c>
      <c r="BG103" s="78"/>
      <c r="BH103" s="78"/>
      <c r="BI103" s="78"/>
      <c r="BJ103" s="78"/>
      <c r="BK103" s="53"/>
      <c r="BL103" s="75" t="s">
        <v>15</v>
      </c>
      <c r="BM103" s="77">
        <f t="shared" si="145"/>
        <v>0.15094339622641509</v>
      </c>
      <c r="BN103" s="77">
        <f t="shared" si="129"/>
        <v>0.30000000000000004</v>
      </c>
      <c r="BO103" s="77">
        <f t="shared" si="129"/>
        <v>0.45901639344262296</v>
      </c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0" t="s">
        <v>15</v>
      </c>
      <c r="CA103" s="59">
        <f>MIN(BX100:BX102)</f>
        <v>0.69933971914814463</v>
      </c>
      <c r="CB103" s="53"/>
      <c r="CC103" s="50" t="s">
        <v>15</v>
      </c>
      <c r="CD103" s="59">
        <f t="shared" si="146"/>
        <v>0.30672410683362561</v>
      </c>
    </row>
    <row r="104" spans="2:82" ht="15.75" thickBot="1" x14ac:dyDescent="0.3">
      <c r="D104" s="183" t="str">
        <f>IF(AV100&lt;=0.1,"MATRIZ CONSISTENTE","MATRIZ INCONSISTENTE")</f>
        <v>MATRIZ CONSISTENTE</v>
      </c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5"/>
      <c r="Y104" s="58"/>
      <c r="AB104" s="62">
        <f>SUM(AB100:AB103)</f>
        <v>0.99999999999999989</v>
      </c>
      <c r="AC104" s="62">
        <f t="shared" ref="AC104:AE104" si="147">SUM(AC100:AC103)</f>
        <v>1</v>
      </c>
      <c r="AD104" s="62">
        <f t="shared" si="147"/>
        <v>0.99999999999999989</v>
      </c>
      <c r="AE104" s="62">
        <f t="shared" si="147"/>
        <v>1</v>
      </c>
      <c r="AN104" s="62"/>
      <c r="CD104" s="62">
        <f>SUM(CD100:CD103)</f>
        <v>1</v>
      </c>
    </row>
    <row r="105" spans="2:82" x14ac:dyDescent="0.25"/>
    <row r="106" spans="2:82" x14ac:dyDescent="0.25"/>
    <row r="107" spans="2:82" x14ac:dyDescent="0.25"/>
    <row r="108" spans="2:82" x14ac:dyDescent="0.25"/>
    <row r="109" spans="2:82" x14ac:dyDescent="0.25"/>
  </sheetData>
  <mergeCells count="82">
    <mergeCell ref="D98:F98"/>
    <mergeCell ref="H98:J98"/>
    <mergeCell ref="L98:N98"/>
    <mergeCell ref="P98:R98"/>
    <mergeCell ref="D104:R104"/>
    <mergeCell ref="D95:R95"/>
    <mergeCell ref="D71:F71"/>
    <mergeCell ref="H71:J71"/>
    <mergeCell ref="L71:N71"/>
    <mergeCell ref="P71:R71"/>
    <mergeCell ref="D77:R77"/>
    <mergeCell ref="D80:F80"/>
    <mergeCell ref="H80:J80"/>
    <mergeCell ref="L80:N80"/>
    <mergeCell ref="P80:R80"/>
    <mergeCell ref="D86:R86"/>
    <mergeCell ref="D89:F89"/>
    <mergeCell ref="H89:J89"/>
    <mergeCell ref="L89:N89"/>
    <mergeCell ref="P89:R89"/>
    <mergeCell ref="D68:R68"/>
    <mergeCell ref="AJ50:AK50"/>
    <mergeCell ref="AM50:AN50"/>
    <mergeCell ref="AX51:BA51"/>
    <mergeCell ref="D53:F53"/>
    <mergeCell ref="H53:J53"/>
    <mergeCell ref="L53:N53"/>
    <mergeCell ref="P53:R53"/>
    <mergeCell ref="AG50:AH50"/>
    <mergeCell ref="D59:R59"/>
    <mergeCell ref="D62:F62"/>
    <mergeCell ref="H62:J62"/>
    <mergeCell ref="L62:N62"/>
    <mergeCell ref="P62:R62"/>
    <mergeCell ref="C46:F46"/>
    <mergeCell ref="C47:F47"/>
    <mergeCell ref="C48:F48"/>
    <mergeCell ref="U50:Y50"/>
    <mergeCell ref="AA50:AE50"/>
    <mergeCell ref="Y32:Y33"/>
    <mergeCell ref="AB32:AB33"/>
    <mergeCell ref="AC32:AC33"/>
    <mergeCell ref="AD32:AD33"/>
    <mergeCell ref="C44:F44"/>
    <mergeCell ref="V32:V33"/>
    <mergeCell ref="X32:X33"/>
    <mergeCell ref="C45:F45"/>
    <mergeCell ref="D32:F32"/>
    <mergeCell ref="H32:J32"/>
    <mergeCell ref="L32:N32"/>
    <mergeCell ref="P32:R32"/>
    <mergeCell ref="D15:R15"/>
    <mergeCell ref="D20:F20"/>
    <mergeCell ref="H20:J20"/>
    <mergeCell ref="L20:N20"/>
    <mergeCell ref="D25:F25"/>
    <mergeCell ref="H25:J25"/>
    <mergeCell ref="L25:N25"/>
    <mergeCell ref="AE9:AE10"/>
    <mergeCell ref="D9:F9"/>
    <mergeCell ref="H9:J9"/>
    <mergeCell ref="L9:N9"/>
    <mergeCell ref="P9:R9"/>
    <mergeCell ref="V9:V10"/>
    <mergeCell ref="W9:W10"/>
    <mergeCell ref="X9:X10"/>
    <mergeCell ref="Y9:Y10"/>
    <mergeCell ref="AB9:AB10"/>
    <mergeCell ref="AC9:AC10"/>
    <mergeCell ref="AD9:AD10"/>
    <mergeCell ref="CC7:CD7"/>
    <mergeCell ref="B5:S5"/>
    <mergeCell ref="U7:Y7"/>
    <mergeCell ref="AA7:AE7"/>
    <mergeCell ref="AG7:AH7"/>
    <mergeCell ref="AJ7:AK7"/>
    <mergeCell ref="AM7:AN7"/>
    <mergeCell ref="AX7:BA7"/>
    <mergeCell ref="BC7:BF7"/>
    <mergeCell ref="BL7:BO7"/>
    <mergeCell ref="BQ7:BX7"/>
    <mergeCell ref="BZ7:CA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9"/>
  <sheetViews>
    <sheetView showGridLines="0" topLeftCell="BN1" zoomScale="55" zoomScaleNormal="55" workbookViewId="0">
      <selection activeCell="CA19" sqref="CA19"/>
    </sheetView>
  </sheetViews>
  <sheetFormatPr baseColWidth="10" defaultColWidth="0" defaultRowHeight="15" zeroHeight="1" x14ac:dyDescent="0.25"/>
  <cols>
    <col min="1" max="1" width="11.42578125" customWidth="1"/>
    <col min="2" max="2" width="31.28515625" customWidth="1"/>
    <col min="3" max="3" width="3.42578125" customWidth="1"/>
    <col min="4" max="6" width="14.140625" customWidth="1"/>
    <col min="7" max="7" width="3.42578125" customWidth="1"/>
    <col min="8" max="10" width="14.140625" customWidth="1"/>
    <col min="11" max="11" width="6.140625" customWidth="1"/>
    <col min="12" max="14" width="14.140625" customWidth="1"/>
    <col min="15" max="15" width="5.85546875" customWidth="1"/>
    <col min="16" max="18" width="14.140625" customWidth="1"/>
    <col min="19" max="19" width="11.42578125" customWidth="1"/>
    <col min="20" max="20" width="5" customWidth="1"/>
    <col min="21" max="21" width="32.5703125" customWidth="1"/>
    <col min="22" max="25" width="29.85546875" customWidth="1"/>
    <col min="26" max="26" width="5" customWidth="1"/>
    <col min="27" max="27" width="32.5703125" customWidth="1"/>
    <col min="28" max="31" width="29.85546875" customWidth="1"/>
    <col min="32" max="32" width="11.42578125" customWidth="1"/>
    <col min="33" max="33" width="32.5703125" customWidth="1"/>
    <col min="34" max="34" width="29.85546875" customWidth="1"/>
    <col min="35" max="35" width="5" customWidth="1"/>
    <col min="36" max="36" width="32.5703125" customWidth="1"/>
    <col min="37" max="37" width="29.85546875" customWidth="1"/>
    <col min="38" max="38" width="5.42578125" customWidth="1"/>
    <col min="39" max="39" width="32.5703125" customWidth="1"/>
    <col min="40" max="40" width="29.85546875" customWidth="1"/>
    <col min="41" max="41" width="3.85546875" customWidth="1"/>
    <col min="42" max="42" width="19.28515625" customWidth="1"/>
    <col min="43" max="43" width="3.5703125" customWidth="1"/>
    <col min="44" max="44" width="12.28515625" customWidth="1"/>
    <col min="45" max="45" width="2.7109375" customWidth="1"/>
    <col min="46" max="46" width="12.28515625" customWidth="1"/>
    <col min="47" max="47" width="3.140625" customWidth="1"/>
    <col min="48" max="48" width="12.28515625" customWidth="1"/>
    <col min="49" max="49" width="6.42578125" customWidth="1"/>
    <col min="50" max="50" width="32.5703125" customWidth="1"/>
    <col min="51" max="53" width="11.28515625" customWidth="1"/>
    <col min="54" max="54" width="8" customWidth="1"/>
    <col min="55" max="55" width="32.5703125" customWidth="1"/>
    <col min="56" max="58" width="11.28515625" customWidth="1"/>
    <col min="59" max="62" width="11.28515625" hidden="1" customWidth="1"/>
    <col min="63" max="63" width="6.28515625" customWidth="1"/>
    <col min="64" max="64" width="32.5703125" customWidth="1"/>
    <col min="65" max="67" width="11.28515625" customWidth="1"/>
    <col min="68" max="68" width="11.42578125" customWidth="1"/>
    <col min="69" max="77" width="11.42578125" hidden="1" customWidth="1"/>
    <col min="78" max="78" width="32.5703125" customWidth="1"/>
    <col min="79" max="79" width="29.85546875" customWidth="1"/>
    <col min="80" max="80" width="11.42578125" customWidth="1"/>
    <col min="81" max="81" width="32.5703125" customWidth="1"/>
    <col min="82" max="82" width="29.85546875" customWidth="1"/>
    <col min="83" max="83" width="11.42578125" customWidth="1"/>
    <col min="84" max="16384" width="11.42578125" hidden="1"/>
  </cols>
  <sheetData>
    <row r="1" spans="2:82" x14ac:dyDescent="0.25"/>
    <row r="2" spans="2:82" x14ac:dyDescent="0.25"/>
    <row r="3" spans="2:82" x14ac:dyDescent="0.25"/>
    <row r="4" spans="2:82" x14ac:dyDescent="0.25">
      <c r="B4" s="1"/>
      <c r="C4" s="1"/>
      <c r="D4" s="1"/>
      <c r="E4" s="1"/>
      <c r="F4" s="1"/>
      <c r="G4" s="1"/>
      <c r="H4" s="1"/>
      <c r="I4" s="9"/>
      <c r="J4" s="1"/>
      <c r="K4" s="1"/>
      <c r="L4" s="1"/>
      <c r="M4" s="1"/>
      <c r="N4" s="1"/>
      <c r="O4" s="1"/>
      <c r="P4" s="1"/>
      <c r="Q4" s="1"/>
      <c r="R4" s="1"/>
      <c r="S4" s="1"/>
    </row>
    <row r="5" spans="2:82" ht="15.75" x14ac:dyDescent="0.25">
      <c r="B5" s="173" t="s">
        <v>7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</row>
    <row r="6" spans="2:82" x14ac:dyDescent="0.25">
      <c r="B6" s="1"/>
      <c r="C6" s="1"/>
      <c r="D6" s="2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BD6" s="76"/>
    </row>
    <row r="7" spans="2:82" x14ac:dyDescent="0.25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U7" s="174" t="s">
        <v>69</v>
      </c>
      <c r="V7" s="174"/>
      <c r="W7" s="174"/>
      <c r="X7" s="174"/>
      <c r="Y7" s="174"/>
      <c r="AA7" s="175" t="s">
        <v>70</v>
      </c>
      <c r="AB7" s="175"/>
      <c r="AC7" s="175"/>
      <c r="AD7" s="175"/>
      <c r="AE7" s="175"/>
      <c r="AG7" s="176" t="s">
        <v>71</v>
      </c>
      <c r="AH7" s="176"/>
      <c r="AJ7" s="177" t="s">
        <v>72</v>
      </c>
      <c r="AK7" s="177"/>
      <c r="AM7" s="172" t="s">
        <v>73</v>
      </c>
      <c r="AN7" s="172"/>
      <c r="AP7" s="61" t="s">
        <v>74</v>
      </c>
      <c r="AR7" s="61" t="s">
        <v>75</v>
      </c>
      <c r="AT7" s="61" t="s">
        <v>76</v>
      </c>
      <c r="AV7" s="61" t="s">
        <v>77</v>
      </c>
      <c r="AX7" s="176" t="s">
        <v>92</v>
      </c>
      <c r="AY7" s="176"/>
      <c r="AZ7" s="176"/>
      <c r="BA7" s="176"/>
      <c r="BC7" s="176" t="s">
        <v>93</v>
      </c>
      <c r="BD7" s="176"/>
      <c r="BE7" s="176"/>
      <c r="BF7" s="176"/>
      <c r="BG7" s="71"/>
      <c r="BH7" s="71"/>
      <c r="BI7" s="71"/>
      <c r="BJ7" s="71"/>
      <c r="BL7" s="176" t="s">
        <v>94</v>
      </c>
      <c r="BM7" s="176"/>
      <c r="BN7" s="176"/>
      <c r="BO7" s="176"/>
      <c r="BQ7" s="176" t="s">
        <v>95</v>
      </c>
      <c r="BR7" s="176"/>
      <c r="BS7" s="176"/>
      <c r="BT7" s="176"/>
      <c r="BU7" s="176"/>
      <c r="BV7" s="176"/>
      <c r="BW7" s="176"/>
      <c r="BX7" s="176"/>
      <c r="BZ7" s="172" t="s">
        <v>108</v>
      </c>
      <c r="CA7" s="172"/>
      <c r="CC7" s="172" t="s">
        <v>108</v>
      </c>
      <c r="CD7" s="172"/>
    </row>
    <row r="8" spans="2:82" ht="15.7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82" ht="23.25" customHeight="1" thickBot="1" x14ac:dyDescent="0.3">
      <c r="B9" s="15" t="s">
        <v>3</v>
      </c>
      <c r="C9" s="1"/>
      <c r="D9" s="180" t="s">
        <v>67</v>
      </c>
      <c r="E9" s="181"/>
      <c r="F9" s="182"/>
      <c r="G9" s="7"/>
      <c r="H9" s="180" t="s">
        <v>10</v>
      </c>
      <c r="I9" s="181"/>
      <c r="J9" s="182"/>
      <c r="K9" s="7"/>
      <c r="L9" s="180" t="s">
        <v>13</v>
      </c>
      <c r="M9" s="181"/>
      <c r="N9" s="182"/>
      <c r="O9" s="7"/>
      <c r="P9" s="180" t="s">
        <v>15</v>
      </c>
      <c r="Q9" s="181"/>
      <c r="R9" s="182"/>
      <c r="S9" s="7"/>
      <c r="V9" s="178" t="s">
        <v>67</v>
      </c>
      <c r="W9" s="178" t="s">
        <v>10</v>
      </c>
      <c r="X9" s="178" t="s">
        <v>13</v>
      </c>
      <c r="Y9" s="178" t="s">
        <v>15</v>
      </c>
      <c r="AB9" s="178" t="s">
        <v>67</v>
      </c>
      <c r="AC9" s="178" t="s">
        <v>10</v>
      </c>
      <c r="AD9" s="178" t="s">
        <v>13</v>
      </c>
      <c r="AE9" s="178" t="s">
        <v>15</v>
      </c>
    </row>
    <row r="10" spans="2:82" ht="15.75" thickBot="1" x14ac:dyDescent="0.3">
      <c r="B10" s="1"/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V10" s="179"/>
      <c r="W10" s="179" t="s">
        <v>10</v>
      </c>
      <c r="X10" s="179" t="s">
        <v>13</v>
      </c>
      <c r="Y10" s="179" t="s">
        <v>68</v>
      </c>
      <c r="AB10" s="179"/>
      <c r="AC10" s="179" t="s">
        <v>10</v>
      </c>
      <c r="AD10" s="179" t="s">
        <v>13</v>
      </c>
      <c r="AE10" s="179" t="s">
        <v>68</v>
      </c>
    </row>
    <row r="11" spans="2:82" s="53" customFormat="1" ht="27" customHeight="1" thickBot="1" x14ac:dyDescent="0.3">
      <c r="B11" s="50" t="s">
        <v>67</v>
      </c>
      <c r="C11" s="51"/>
      <c r="D11" s="56">
        <v>1</v>
      </c>
      <c r="E11" s="56">
        <v>1</v>
      </c>
      <c r="F11" s="56">
        <v>1</v>
      </c>
      <c r="G11" s="54"/>
      <c r="H11" s="55">
        <v>0.16666666666666666</v>
      </c>
      <c r="I11" s="55">
        <v>0.2</v>
      </c>
      <c r="J11" s="55">
        <v>0.25</v>
      </c>
      <c r="K11" s="54"/>
      <c r="L11" s="55">
        <v>2</v>
      </c>
      <c r="M11" s="55">
        <v>3</v>
      </c>
      <c r="N11" s="55">
        <v>4</v>
      </c>
      <c r="O11" s="54"/>
      <c r="P11" s="55">
        <v>1</v>
      </c>
      <c r="Q11" s="55">
        <v>1</v>
      </c>
      <c r="R11" s="55">
        <v>2</v>
      </c>
      <c r="S11" s="52"/>
      <c r="U11" s="50" t="s">
        <v>67</v>
      </c>
      <c r="V11" s="57">
        <f>(4*E11+D11+F11)/6</f>
        <v>1</v>
      </c>
      <c r="W11" s="59">
        <f>(4*I11+H11+J11)/6</f>
        <v>0.20277777777777781</v>
      </c>
      <c r="X11" s="59">
        <f>(4*M11+L11+N11)/6</f>
        <v>3</v>
      </c>
      <c r="Y11" s="59">
        <f>(4*Q11+P11+R11)/6</f>
        <v>1.1666666666666667</v>
      </c>
      <c r="AA11" s="50" t="s">
        <v>67</v>
      </c>
      <c r="AB11" s="60">
        <f>V11/SUM($V$11:$V$14)</f>
        <v>0.13766730401529637</v>
      </c>
      <c r="AC11" s="59">
        <f>W11/SUM($W$11:$W$14)</f>
        <v>0.12607944732297066</v>
      </c>
      <c r="AD11" s="59">
        <f>X11/SUM($X$11:$X$14)</f>
        <v>0.25</v>
      </c>
      <c r="AE11" s="59">
        <f>Y11/SUM($Y$11:$Y$14)</f>
        <v>0.15526802218114602</v>
      </c>
      <c r="AG11" s="50" t="s">
        <v>67</v>
      </c>
      <c r="AH11" s="59">
        <f>AVERAGE(AB11:AE11)</f>
        <v>0.16725369337985324</v>
      </c>
      <c r="AJ11" s="50" t="s">
        <v>67</v>
      </c>
      <c r="AK11" s="59">
        <f>V11*$AH$11+W11*$AH$12+X11*$AH$13+Y11*$AH$14</f>
        <v>0.70140711841090275</v>
      </c>
      <c r="AM11" s="50" t="s">
        <v>67</v>
      </c>
      <c r="AN11" s="59">
        <f>AK11/AH11</f>
        <v>4.1936719257847592</v>
      </c>
      <c r="AP11" s="59">
        <f>AVERAGE(AN11:AN14)</f>
        <v>4.2017300217477356</v>
      </c>
      <c r="AR11" s="59">
        <f>(AP11-4)/(4-1)</f>
        <v>6.7243340582578526E-2</v>
      </c>
      <c r="AT11" s="59">
        <v>0.88200000000000001</v>
      </c>
      <c r="AV11" s="59">
        <f>AR11/AT11</f>
        <v>7.6239615172991521E-2</v>
      </c>
      <c r="AX11" s="75" t="s">
        <v>67</v>
      </c>
      <c r="AY11" s="77">
        <f>1/((SUM($F$11:$F$14)+SUM($J$11:$J$14)+SUM($N$11:$N$14)+SUM($R$11:$R$14)))</f>
        <v>2.8776978417266189E-2</v>
      </c>
      <c r="AZ11" s="77">
        <f>1/(SUM($E$11:$E$14)+SUM($I$11:$I$14)+SUM($M$11:$M$14)+SUM($Q$11:$Q$14))</f>
        <v>3.5377358490566037E-2</v>
      </c>
      <c r="BA11" s="77">
        <f>1/(SUM($D$11:$D$14)+SUM($H$11:$H$14)+SUM($L$11:$L$14)+SUM($P$11:$P$14))</f>
        <v>4.4444444444444446E-2</v>
      </c>
      <c r="BC11" s="75" t="s">
        <v>67</v>
      </c>
      <c r="BD11" s="77">
        <f>D11+H11+L11+P11</f>
        <v>4.166666666666667</v>
      </c>
      <c r="BE11" s="77">
        <f t="shared" ref="BE11:BF11" si="0">E11+I11+M11+Q11</f>
        <v>5.2</v>
      </c>
      <c r="BF11" s="77">
        <f t="shared" si="0"/>
        <v>7.25</v>
      </c>
      <c r="BG11" s="78"/>
      <c r="BH11" s="78"/>
      <c r="BI11" s="78"/>
      <c r="BJ11" s="78"/>
      <c r="BL11" s="75" t="s">
        <v>67</v>
      </c>
      <c r="BM11" s="77">
        <f>AY11*BD11</f>
        <v>0.11990407673860913</v>
      </c>
      <c r="BN11" s="77">
        <f t="shared" ref="BN11:BO11" si="1">AZ11*BE11</f>
        <v>0.18396226415094341</v>
      </c>
      <c r="BO11" s="77">
        <f t="shared" si="1"/>
        <v>0.32222222222222224</v>
      </c>
      <c r="BQ11" s="99" t="s">
        <v>96</v>
      </c>
      <c r="BR11" s="99" t="str">
        <f>IF((BN11&gt;=BN12),1,(IF((BM12&gt;BO11),"",((BM12-BO11)/((BN11-BO11)-(BN12-BM12))))))</f>
        <v/>
      </c>
      <c r="BS11" s="99" t="s">
        <v>99</v>
      </c>
      <c r="BT11" s="99">
        <f>IF((BN12&gt;=BN11),1,(IF((BM11&gt;BO12),"",((BM11-BO12)/((BN12-BO12)-(BN11-BM11))))))</f>
        <v>1</v>
      </c>
      <c r="BU11" s="99" t="s">
        <v>102</v>
      </c>
      <c r="BV11" s="99" t="str">
        <f>IF((BN13&gt;=BN11),1,(IF((BM11&gt;BO13),"",((BM11-BO13)/((BN13-BO13)-(BN11-BM11))))))</f>
        <v/>
      </c>
      <c r="BW11" s="99" t="s">
        <v>105</v>
      </c>
      <c r="BX11" s="99">
        <f>IF((BN14&gt;=BN11),1,(IF((BM11&gt;BO14),"",((BM11-BO14)/((BN14-BO14)-(BN11-BM11))))))</f>
        <v>1</v>
      </c>
      <c r="BZ11" s="50" t="s">
        <v>67</v>
      </c>
      <c r="CA11" s="59">
        <f>MIN(BR11:BR13)</f>
        <v>1</v>
      </c>
      <c r="CC11" s="50" t="s">
        <v>67</v>
      </c>
      <c r="CD11" s="59">
        <f>CA11/SUM($CA$11:$CA$14)</f>
        <v>0.33333333333333331</v>
      </c>
    </row>
    <row r="12" spans="2:82" s="53" customFormat="1" ht="27" customHeight="1" thickBot="1" x14ac:dyDescent="0.3">
      <c r="B12" s="50" t="s">
        <v>10</v>
      </c>
      <c r="C12" s="51"/>
      <c r="D12" s="55">
        <v>4</v>
      </c>
      <c r="E12" s="55">
        <v>5</v>
      </c>
      <c r="F12" s="55">
        <v>6</v>
      </c>
      <c r="G12" s="54"/>
      <c r="H12" s="56">
        <v>1</v>
      </c>
      <c r="I12" s="56">
        <v>1</v>
      </c>
      <c r="J12" s="56">
        <v>1</v>
      </c>
      <c r="K12" s="54"/>
      <c r="L12" s="55">
        <v>4</v>
      </c>
      <c r="M12" s="55">
        <v>5</v>
      </c>
      <c r="N12" s="55">
        <v>6</v>
      </c>
      <c r="O12" s="54"/>
      <c r="P12" s="55">
        <v>4</v>
      </c>
      <c r="Q12" s="55">
        <v>5</v>
      </c>
      <c r="R12" s="55">
        <v>6</v>
      </c>
      <c r="S12" s="52"/>
      <c r="U12" s="50" t="s">
        <v>10</v>
      </c>
      <c r="V12" s="59">
        <f t="shared" ref="V12:V14" si="2">(4*E12+D12+F12)/6</f>
        <v>5</v>
      </c>
      <c r="W12" s="57">
        <f t="shared" ref="W12" si="3">(4*I12+H12+J12)/6</f>
        <v>1</v>
      </c>
      <c r="X12" s="59">
        <f t="shared" ref="X12:X13" si="4">(4*M12+L12+N12)/6</f>
        <v>5</v>
      </c>
      <c r="Y12" s="59">
        <f t="shared" ref="Y12:Y14" si="5">(4*Q12+P12+R12)/6</f>
        <v>5</v>
      </c>
      <c r="AA12" s="50" t="s">
        <v>10</v>
      </c>
      <c r="AB12" s="59">
        <f t="shared" ref="AB12:AB14" si="6">V12/SUM($V$11:$V$14)</f>
        <v>0.68833652007648183</v>
      </c>
      <c r="AC12" s="60">
        <f t="shared" ref="AC12:AC14" si="7">W12/SUM($W$11:$W$14)</f>
        <v>0.62176165803108818</v>
      </c>
      <c r="AD12" s="59">
        <f t="shared" ref="AD12:AD14" si="8">X12/SUM($X$11:$X$14)</f>
        <v>0.41666666666666669</v>
      </c>
      <c r="AE12" s="59">
        <f t="shared" ref="AE12:AE14" si="9">Y12/SUM($Y$11:$Y$14)</f>
        <v>0.6654343807763401</v>
      </c>
      <c r="AG12" s="50" t="s">
        <v>10</v>
      </c>
      <c r="AH12" s="59">
        <f t="shared" ref="AH12:AH14" si="10">AVERAGE(AB12:AE12)</f>
        <v>0.59804980638764427</v>
      </c>
      <c r="AJ12" s="50" t="s">
        <v>10</v>
      </c>
      <c r="AK12" s="59">
        <f t="shared" ref="AK12:AK14" si="11">V12*$AH$11+W12*$AH$12+X12*$AH$13+Y12*$AH$14</f>
        <v>2.6078007744494234</v>
      </c>
      <c r="AM12" s="50" t="s">
        <v>10</v>
      </c>
      <c r="AN12" s="59">
        <f t="shared" ref="AN12:AN14" si="12">AK12/AH12</f>
        <v>4.3605076811263066</v>
      </c>
      <c r="AX12" s="75" t="s">
        <v>10</v>
      </c>
      <c r="AY12" s="77">
        <f t="shared" ref="AY12:AY14" si="13">1/((SUM($F$11:$F$14)+SUM($J$11:$J$14)+SUM($N$11:$N$14)+SUM($R$11:$R$14)))</f>
        <v>2.8776978417266189E-2</v>
      </c>
      <c r="AZ12" s="77">
        <f t="shared" ref="AZ12:AZ14" si="14">1/(SUM($E$11:$E$14)+SUM($I$11:$I$14)+SUM($M$11:$M$14)+SUM($Q$11:$Q$14))</f>
        <v>3.5377358490566037E-2</v>
      </c>
      <c r="BA12" s="77">
        <f t="shared" ref="BA12:BA14" si="15">1/(SUM($D$11:$D$14)+SUM($H$11:$H$14)+SUM($L$11:$L$14)+SUM($P$11:$P$14))</f>
        <v>4.4444444444444446E-2</v>
      </c>
      <c r="BC12" s="75" t="s">
        <v>10</v>
      </c>
      <c r="BD12" s="77">
        <f t="shared" ref="BD12:BD14" si="16">D12+H12+L12+P12</f>
        <v>13</v>
      </c>
      <c r="BE12" s="77">
        <f t="shared" ref="BE12:BE14" si="17">E12+I12+M12+Q12</f>
        <v>16</v>
      </c>
      <c r="BF12" s="77">
        <f t="shared" ref="BF12:BF14" si="18">F12+J12+N12+R12</f>
        <v>19</v>
      </c>
      <c r="BG12" s="78"/>
      <c r="BH12" s="78"/>
      <c r="BI12" s="78"/>
      <c r="BJ12" s="78"/>
      <c r="BL12" s="75" t="s">
        <v>10</v>
      </c>
      <c r="BM12" s="77">
        <f t="shared" ref="BM12:BM14" si="19">AY12*BD12</f>
        <v>0.37410071942446044</v>
      </c>
      <c r="BN12" s="77">
        <f t="shared" ref="BN12:BN14" si="20">AZ12*BE12</f>
        <v>0.56603773584905659</v>
      </c>
      <c r="BO12" s="77">
        <f t="shared" ref="BO12:BO14" si="21">BA12*BF12</f>
        <v>0.84444444444444444</v>
      </c>
      <c r="BQ12" s="99" t="s">
        <v>97</v>
      </c>
      <c r="BR12" s="99">
        <f>IF((BN11&gt;=BN13),1,(IF((BM13&gt;BO11),"",((BM13-BO11)/((BN11-BO11)-(BN13-BM13))))))</f>
        <v>1</v>
      </c>
      <c r="BS12" s="99" t="s">
        <v>100</v>
      </c>
      <c r="BT12" s="99">
        <f>IF((BN12&gt;=BN13),1,(IF((BM13&gt;BO12),"",((BM13-BO12)/((BN12-BO12)-(BN13-BM13))))))</f>
        <v>1</v>
      </c>
      <c r="BU12" s="99" t="s">
        <v>103</v>
      </c>
      <c r="BV12" s="99" t="str">
        <f>IF((BN13&gt;=BN12),1,(IF((BM12&gt;BO13),"",((BM12-BO13)/((BN13-BO13)-(BN12-BM12))))))</f>
        <v/>
      </c>
      <c r="BW12" s="99" t="s">
        <v>106</v>
      </c>
      <c r="BX12" s="99" t="str">
        <f>IF((BN14&gt;=BN12),1,(IF((BM12&gt;BO14),"",((BM12-BO14)/((BN14-BO14)-(BN12-BM12))))))</f>
        <v/>
      </c>
      <c r="BZ12" s="50" t="s">
        <v>10</v>
      </c>
      <c r="CA12" s="59">
        <f>MIN(BT11:BT13)</f>
        <v>1</v>
      </c>
      <c r="CC12" s="50" t="s">
        <v>10</v>
      </c>
      <c r="CD12" s="59">
        <f t="shared" ref="CD12:CD14" si="22">CA12/SUM($CA$11:$CA$14)</f>
        <v>0.33333333333333331</v>
      </c>
    </row>
    <row r="13" spans="2:82" s="53" customFormat="1" ht="27" customHeight="1" thickBot="1" x14ac:dyDescent="0.3">
      <c r="B13" s="50" t="s">
        <v>13</v>
      </c>
      <c r="C13" s="51"/>
      <c r="D13" s="55">
        <v>0.25</v>
      </c>
      <c r="E13" s="55">
        <v>0.33333333333333331</v>
      </c>
      <c r="F13" s="55">
        <v>0.5</v>
      </c>
      <c r="G13" s="54"/>
      <c r="H13" s="55">
        <v>0.16666666666666666</v>
      </c>
      <c r="I13" s="55">
        <v>0.2</v>
      </c>
      <c r="J13" s="55">
        <v>0.25</v>
      </c>
      <c r="K13" s="54"/>
      <c r="L13" s="56">
        <v>1</v>
      </c>
      <c r="M13" s="56">
        <v>1</v>
      </c>
      <c r="N13" s="56">
        <v>1</v>
      </c>
      <c r="O13" s="54"/>
      <c r="P13" s="55">
        <v>0.25</v>
      </c>
      <c r="Q13" s="55">
        <v>0.33333333333333331</v>
      </c>
      <c r="R13" s="55">
        <v>0.5</v>
      </c>
      <c r="S13" s="52"/>
      <c r="U13" s="50" t="s">
        <v>13</v>
      </c>
      <c r="V13" s="59">
        <f t="shared" si="2"/>
        <v>0.34722222222222215</v>
      </c>
      <c r="W13" s="59">
        <f>(4*I13+H13+J13)/6</f>
        <v>0.20277777777777781</v>
      </c>
      <c r="X13" s="57">
        <f t="shared" si="4"/>
        <v>1</v>
      </c>
      <c r="Y13" s="59">
        <f t="shared" si="5"/>
        <v>0.34722222222222215</v>
      </c>
      <c r="AA13" s="50" t="s">
        <v>13</v>
      </c>
      <c r="AB13" s="59">
        <f t="shared" si="6"/>
        <v>4.7801147227533446E-2</v>
      </c>
      <c r="AC13" s="59">
        <f t="shared" si="7"/>
        <v>0.12607944732297066</v>
      </c>
      <c r="AD13" s="60">
        <f t="shared" si="8"/>
        <v>8.3333333333333329E-2</v>
      </c>
      <c r="AE13" s="59">
        <f t="shared" si="9"/>
        <v>4.6210720887245829E-2</v>
      </c>
      <c r="AG13" s="50" t="s">
        <v>13</v>
      </c>
      <c r="AH13" s="59">
        <f t="shared" si="10"/>
        <v>7.5856162192770818E-2</v>
      </c>
      <c r="AJ13" s="50" t="s">
        <v>13</v>
      </c>
      <c r="AK13" s="59">
        <f t="shared" si="11"/>
        <v>0.310354467175399</v>
      </c>
      <c r="AM13" s="50" t="s">
        <v>13</v>
      </c>
      <c r="AN13" s="59">
        <f t="shared" si="12"/>
        <v>4.091354719300262</v>
      </c>
      <c r="AX13" s="75" t="s">
        <v>13</v>
      </c>
      <c r="AY13" s="77">
        <f t="shared" si="13"/>
        <v>2.8776978417266189E-2</v>
      </c>
      <c r="AZ13" s="77">
        <f t="shared" si="14"/>
        <v>3.5377358490566037E-2</v>
      </c>
      <c r="BA13" s="77">
        <f t="shared" si="15"/>
        <v>4.4444444444444446E-2</v>
      </c>
      <c r="BC13" s="75" t="s">
        <v>13</v>
      </c>
      <c r="BD13" s="77">
        <f t="shared" si="16"/>
        <v>1.6666666666666665</v>
      </c>
      <c r="BE13" s="77">
        <f t="shared" si="17"/>
        <v>1.8666666666666665</v>
      </c>
      <c r="BF13" s="77">
        <f t="shared" si="18"/>
        <v>2.25</v>
      </c>
      <c r="BG13" s="78"/>
      <c r="BH13" s="78"/>
      <c r="BI13" s="78"/>
      <c r="BJ13" s="78"/>
      <c r="BL13" s="75" t="s">
        <v>13</v>
      </c>
      <c r="BM13" s="77">
        <f t="shared" si="19"/>
        <v>4.7961630695443645E-2</v>
      </c>
      <c r="BN13" s="77">
        <f t="shared" si="20"/>
        <v>6.6037735849056589E-2</v>
      </c>
      <c r="BO13" s="77">
        <f t="shared" si="21"/>
        <v>0.1</v>
      </c>
      <c r="BQ13" s="99" t="s">
        <v>98</v>
      </c>
      <c r="BR13" s="99">
        <f>IF((BN11&gt;=BN14),1,(IF((BM14&gt;BO11),"",((BM14-BO11)/((BN11-BO11)-(BN14-BM14))))))</f>
        <v>1</v>
      </c>
      <c r="BS13" s="99" t="s">
        <v>101</v>
      </c>
      <c r="BT13" s="99">
        <f>IF((BN12&gt;=BN14),1,(IF((BM14&gt;BO12),"",((BM14-BO12)/((BN12-BO12)-(BN14-BM14))))))</f>
        <v>1</v>
      </c>
      <c r="BU13" s="99" t="s">
        <v>104</v>
      </c>
      <c r="BV13" s="99" t="str">
        <f>IF((BN13&gt;=BN14),1,(IF((BM14&gt;BO13),"",((BM14-BO13)/((BN13-BO13)-(BN14-BM14))))))</f>
        <v/>
      </c>
      <c r="BW13" s="99" t="s">
        <v>107</v>
      </c>
      <c r="BX13" s="99">
        <f>IF((BN14&gt;=BN13),1,(IF((BM13&gt;BO14),"",((BM13-BO14)/((BN14-BO14)-(BN13-BM13))))))</f>
        <v>1</v>
      </c>
      <c r="BZ13" s="50" t="s">
        <v>13</v>
      </c>
      <c r="CA13" s="59">
        <f>MIN(BV11:BV13)</f>
        <v>0</v>
      </c>
      <c r="CC13" s="50" t="s">
        <v>13</v>
      </c>
      <c r="CD13" s="59">
        <f t="shared" si="22"/>
        <v>0</v>
      </c>
    </row>
    <row r="14" spans="2:82" s="53" customFormat="1" ht="27" customHeight="1" thickBot="1" x14ac:dyDescent="0.3">
      <c r="B14" s="50" t="s">
        <v>15</v>
      </c>
      <c r="C14" s="51"/>
      <c r="D14" s="55">
        <v>0.5</v>
      </c>
      <c r="E14" s="55">
        <v>1</v>
      </c>
      <c r="F14" s="55">
        <v>1</v>
      </c>
      <c r="G14" s="54"/>
      <c r="H14" s="55">
        <v>0.16666666666666666</v>
      </c>
      <c r="I14" s="55">
        <v>0.2</v>
      </c>
      <c r="J14" s="55">
        <v>0.25</v>
      </c>
      <c r="K14" s="54"/>
      <c r="L14" s="55">
        <v>2</v>
      </c>
      <c r="M14" s="55">
        <v>3</v>
      </c>
      <c r="N14" s="55">
        <v>4</v>
      </c>
      <c r="O14" s="54"/>
      <c r="P14" s="56">
        <v>1</v>
      </c>
      <c r="Q14" s="56">
        <v>1</v>
      </c>
      <c r="R14" s="56">
        <v>1</v>
      </c>
      <c r="S14" s="52"/>
      <c r="U14" s="50" t="s">
        <v>15</v>
      </c>
      <c r="V14" s="59">
        <f t="shared" si="2"/>
        <v>0.91666666666666663</v>
      </c>
      <c r="W14" s="59">
        <f>(4*I14+H14+J14)/6</f>
        <v>0.20277777777777781</v>
      </c>
      <c r="X14" s="59">
        <f>(4*M14+L14+N14)/6</f>
        <v>3</v>
      </c>
      <c r="Y14" s="57">
        <f t="shared" si="5"/>
        <v>1</v>
      </c>
      <c r="AA14" s="50" t="s">
        <v>15</v>
      </c>
      <c r="AB14" s="59">
        <f t="shared" si="6"/>
        <v>0.12619502868068833</v>
      </c>
      <c r="AC14" s="59">
        <f t="shared" si="7"/>
        <v>0.12607944732297066</v>
      </c>
      <c r="AD14" s="59">
        <f t="shared" si="8"/>
        <v>0.25</v>
      </c>
      <c r="AE14" s="60">
        <f t="shared" si="9"/>
        <v>0.13308687615526801</v>
      </c>
      <c r="AG14" s="50" t="s">
        <v>15</v>
      </c>
      <c r="AH14" s="59">
        <f t="shared" si="10"/>
        <v>0.15884033803973177</v>
      </c>
      <c r="AJ14" s="50" t="s">
        <v>15</v>
      </c>
      <c r="AK14" s="59">
        <f t="shared" si="11"/>
        <v>0.66099592095595983</v>
      </c>
      <c r="AM14" s="50" t="s">
        <v>15</v>
      </c>
      <c r="AN14" s="59">
        <f t="shared" si="12"/>
        <v>4.161385760779611</v>
      </c>
      <c r="AX14" s="75" t="s">
        <v>15</v>
      </c>
      <c r="AY14" s="77">
        <f t="shared" si="13"/>
        <v>2.8776978417266189E-2</v>
      </c>
      <c r="AZ14" s="77">
        <f t="shared" si="14"/>
        <v>3.5377358490566037E-2</v>
      </c>
      <c r="BA14" s="77">
        <f t="shared" si="15"/>
        <v>4.4444444444444446E-2</v>
      </c>
      <c r="BC14" s="75" t="s">
        <v>15</v>
      </c>
      <c r="BD14" s="77">
        <f t="shared" si="16"/>
        <v>3.6666666666666665</v>
      </c>
      <c r="BE14" s="77">
        <f t="shared" si="17"/>
        <v>5.2</v>
      </c>
      <c r="BF14" s="77">
        <f t="shared" si="18"/>
        <v>6.25</v>
      </c>
      <c r="BG14" s="78"/>
      <c r="BH14" s="78"/>
      <c r="BI14" s="78"/>
      <c r="BJ14" s="78"/>
      <c r="BL14" s="75" t="s">
        <v>15</v>
      </c>
      <c r="BM14" s="77">
        <f t="shared" si="19"/>
        <v>0.10551558752997602</v>
      </c>
      <c r="BN14" s="77">
        <f t="shared" si="20"/>
        <v>0.18396226415094341</v>
      </c>
      <c r="BO14" s="77">
        <f t="shared" si="21"/>
        <v>0.27777777777777779</v>
      </c>
      <c r="BZ14" s="50" t="s">
        <v>15</v>
      </c>
      <c r="CA14" s="59">
        <f>MIN(BX11:BX13)</f>
        <v>1</v>
      </c>
      <c r="CC14" s="50" t="s">
        <v>15</v>
      </c>
      <c r="CD14" s="59">
        <f t="shared" si="22"/>
        <v>0.33333333333333331</v>
      </c>
    </row>
    <row r="15" spans="2:82" ht="15.75" thickBot="1" x14ac:dyDescent="0.3">
      <c r="B15" s="1"/>
      <c r="C15" s="1"/>
      <c r="D15" s="183" t="str">
        <f>IF(AV11&lt;=0.1,"MATRIZ CONSISTENTE","MATRIZ INCONSISTENTE")</f>
        <v>MATRIZ CONSISTENTE</v>
      </c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5"/>
      <c r="S15" s="7"/>
      <c r="Y15" s="58"/>
      <c r="AB15" s="62">
        <f>SUM(AB11:AB14)</f>
        <v>1</v>
      </c>
      <c r="AC15" s="62">
        <f t="shared" ref="AC15:AE15" si="23">SUM(AC11:AC14)</f>
        <v>1.0000000000000002</v>
      </c>
      <c r="AD15" s="62">
        <f t="shared" si="23"/>
        <v>1</v>
      </c>
      <c r="AE15" s="62">
        <f t="shared" si="23"/>
        <v>1</v>
      </c>
      <c r="AH15" s="62"/>
      <c r="AN15" s="62"/>
      <c r="CD15" s="62"/>
    </row>
    <row r="16" spans="2:82" x14ac:dyDescent="0.25">
      <c r="B16" s="1"/>
      <c r="C16" s="1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Y16" s="58"/>
      <c r="AB16" s="62"/>
      <c r="AC16" s="62"/>
      <c r="AD16" s="62"/>
      <c r="AE16" s="62"/>
      <c r="AH16" s="62"/>
      <c r="AN16" s="62"/>
    </row>
    <row r="17" spans="2:40" x14ac:dyDescent="0.25">
      <c r="B17" s="1"/>
      <c r="C17" s="1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Y17" s="58"/>
      <c r="AB17" s="62"/>
      <c r="AC17" s="62"/>
      <c r="AD17" s="62"/>
      <c r="AE17" s="62"/>
      <c r="AH17" s="62"/>
      <c r="AN17" s="62"/>
    </row>
    <row r="18" spans="2:40" x14ac:dyDescent="0.25">
      <c r="B18" s="16" t="s">
        <v>1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40" ht="15.75" thickBot="1" x14ac:dyDescent="0.3">
      <c r="B19" s="1"/>
      <c r="C19" s="1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2:40" ht="15.75" customHeight="1" thickBot="1" x14ac:dyDescent="0.3">
      <c r="B20" s="19" t="s">
        <v>67</v>
      </c>
      <c r="C20" s="1"/>
      <c r="D20" s="202" t="s">
        <v>58</v>
      </c>
      <c r="E20" s="203"/>
      <c r="F20" s="204"/>
      <c r="G20" s="7"/>
      <c r="H20" s="202" t="s">
        <v>59</v>
      </c>
      <c r="I20" s="203"/>
      <c r="J20" s="204"/>
      <c r="K20" s="7"/>
      <c r="L20" s="189"/>
      <c r="M20" s="189"/>
      <c r="N20" s="189"/>
      <c r="O20" s="7"/>
      <c r="P20" s="7"/>
      <c r="Q20" s="7"/>
      <c r="R20" s="7"/>
      <c r="S20" s="7"/>
      <c r="V20" s="6" t="s">
        <v>58</v>
      </c>
      <c r="W20" s="6" t="s">
        <v>59</v>
      </c>
      <c r="AB20" s="6" t="s">
        <v>58</v>
      </c>
      <c r="AC20" s="6" t="s">
        <v>59</v>
      </c>
    </row>
    <row r="21" spans="2:40" ht="15.75" thickBot="1" x14ac:dyDescent="0.3">
      <c r="B21" s="1"/>
      <c r="C21" s="1"/>
      <c r="D21" s="7"/>
      <c r="E21" s="7"/>
      <c r="F21" s="7"/>
      <c r="G21" s="7"/>
      <c r="H21" s="7"/>
      <c r="I21" s="7"/>
      <c r="J21" s="7"/>
      <c r="K21" s="7"/>
      <c r="L21" s="8"/>
      <c r="M21" s="8"/>
      <c r="N21" s="8"/>
      <c r="O21" s="7"/>
      <c r="P21" s="7"/>
      <c r="Q21" s="7"/>
      <c r="R21" s="7"/>
      <c r="S21" s="7"/>
    </row>
    <row r="22" spans="2:40" ht="15.75" thickBot="1" x14ac:dyDescent="0.3">
      <c r="B22" s="6" t="s">
        <v>58</v>
      </c>
      <c r="C22" s="1"/>
      <c r="D22" s="56">
        <v>1</v>
      </c>
      <c r="E22" s="56">
        <v>1</v>
      </c>
      <c r="F22" s="56">
        <v>1</v>
      </c>
      <c r="G22" s="4"/>
      <c r="H22" s="55">
        <v>0.25</v>
      </c>
      <c r="I22" s="55">
        <v>0.33333333333333331</v>
      </c>
      <c r="J22" s="55">
        <v>0.5</v>
      </c>
      <c r="K22" s="4"/>
      <c r="L22" s="11"/>
      <c r="M22" s="10"/>
      <c r="N22" s="11"/>
      <c r="O22" s="7"/>
      <c r="P22" s="7"/>
      <c r="Q22" s="7"/>
      <c r="R22" s="7"/>
      <c r="S22" s="7"/>
      <c r="U22" s="6" t="s">
        <v>58</v>
      </c>
      <c r="V22" s="57">
        <v>1</v>
      </c>
      <c r="W22" s="59">
        <f>(4*I22+H22+J22)/6</f>
        <v>0.34722222222222215</v>
      </c>
      <c r="AA22" s="6" t="s">
        <v>58</v>
      </c>
      <c r="AB22" s="79">
        <f>V22/($V$22+$V$23)</f>
        <v>0.25</v>
      </c>
      <c r="AC22" s="59">
        <f>W22/($W$22+$W$23)</f>
        <v>0.25773195876288657</v>
      </c>
      <c r="AG22" s="6" t="s">
        <v>58</v>
      </c>
      <c r="AH22" s="59">
        <f>AVERAGE(AB22:AC22)</f>
        <v>0.25386597938144329</v>
      </c>
    </row>
    <row r="23" spans="2:40" ht="15.75" thickBot="1" x14ac:dyDescent="0.3">
      <c r="B23" s="6" t="s">
        <v>59</v>
      </c>
      <c r="C23" s="1"/>
      <c r="D23" s="55">
        <v>2</v>
      </c>
      <c r="E23" s="55">
        <v>3</v>
      </c>
      <c r="F23" s="55">
        <v>4</v>
      </c>
      <c r="G23" s="4"/>
      <c r="H23" s="56">
        <v>1</v>
      </c>
      <c r="I23" s="56">
        <v>1</v>
      </c>
      <c r="J23" s="56">
        <v>1</v>
      </c>
      <c r="K23" s="4"/>
      <c r="L23" s="11"/>
      <c r="M23" s="10"/>
      <c r="N23" s="11"/>
      <c r="O23" s="7"/>
      <c r="P23" s="7"/>
      <c r="Q23" s="7"/>
      <c r="R23" s="7"/>
      <c r="S23" s="7"/>
      <c r="U23" s="6" t="s">
        <v>59</v>
      </c>
      <c r="V23" s="59">
        <f>(4*E23+D23+F23)/6</f>
        <v>3</v>
      </c>
      <c r="W23" s="57">
        <v>1</v>
      </c>
      <c r="AA23" s="6" t="s">
        <v>59</v>
      </c>
      <c r="AB23" s="59">
        <f>V23/($V$22+$V$23)</f>
        <v>0.75</v>
      </c>
      <c r="AC23" s="79">
        <f>W23/($W$22+$W$23)</f>
        <v>0.74226804123711343</v>
      </c>
      <c r="AG23" s="6" t="s">
        <v>59</v>
      </c>
      <c r="AH23" s="59">
        <f>AVERAGE(AB23:AC23)</f>
        <v>0.74613402061855671</v>
      </c>
    </row>
    <row r="24" spans="2:40" ht="15.75" thickBo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AH24" s="62"/>
    </row>
    <row r="25" spans="2:40" ht="15.75" customHeight="1" thickBot="1" x14ac:dyDescent="0.3">
      <c r="B25" s="19" t="s">
        <v>15</v>
      </c>
      <c r="C25" s="1"/>
      <c r="D25" s="202" t="s">
        <v>2</v>
      </c>
      <c r="E25" s="203"/>
      <c r="F25" s="204"/>
      <c r="G25" s="7"/>
      <c r="H25" s="202" t="s">
        <v>60</v>
      </c>
      <c r="I25" s="203"/>
      <c r="J25" s="204"/>
      <c r="K25" s="7"/>
      <c r="L25" s="189"/>
      <c r="M25" s="189"/>
      <c r="N25" s="189"/>
      <c r="O25" s="7"/>
      <c r="P25" s="7"/>
      <c r="Q25" s="7"/>
      <c r="R25" s="7"/>
      <c r="S25" s="7"/>
      <c r="V25" s="6" t="s">
        <v>2</v>
      </c>
      <c r="W25" s="6" t="s">
        <v>60</v>
      </c>
      <c r="AB25" s="6" t="s">
        <v>58</v>
      </c>
      <c r="AC25" s="6" t="s">
        <v>59</v>
      </c>
    </row>
    <row r="26" spans="2:40" ht="15.75" thickBot="1" x14ac:dyDescent="0.3">
      <c r="B26" s="1"/>
      <c r="C26" s="1"/>
      <c r="D26" s="7"/>
      <c r="E26" s="7"/>
      <c r="F26" s="7"/>
      <c r="G26" s="7"/>
      <c r="H26" s="7"/>
      <c r="I26" s="7"/>
      <c r="J26" s="7"/>
      <c r="K26" s="7"/>
      <c r="L26" s="8"/>
      <c r="M26" s="8"/>
      <c r="N26" s="8"/>
      <c r="O26" s="7"/>
      <c r="P26" s="7"/>
      <c r="Q26" s="7"/>
      <c r="R26" s="7"/>
      <c r="S26" s="7"/>
    </row>
    <row r="27" spans="2:40" ht="15.75" thickBot="1" x14ac:dyDescent="0.3">
      <c r="B27" s="6" t="s">
        <v>2</v>
      </c>
      <c r="C27" s="1"/>
      <c r="D27" s="56">
        <v>1</v>
      </c>
      <c r="E27" s="56">
        <v>1</v>
      </c>
      <c r="F27" s="56">
        <v>1</v>
      </c>
      <c r="G27" s="4"/>
      <c r="H27" s="55">
        <v>0.16666666666666666</v>
      </c>
      <c r="I27" s="55">
        <v>0.2</v>
      </c>
      <c r="J27" s="55">
        <v>0.25</v>
      </c>
      <c r="K27" s="4"/>
      <c r="L27" s="11"/>
      <c r="M27" s="10"/>
      <c r="N27" s="11"/>
      <c r="O27" s="7"/>
      <c r="P27" s="7"/>
      <c r="Q27" s="7"/>
      <c r="R27" s="7"/>
      <c r="S27" s="7"/>
      <c r="U27" s="6" t="s">
        <v>2</v>
      </c>
      <c r="V27" s="57">
        <f>(4*E27+D27+F27)/6</f>
        <v>1</v>
      </c>
      <c r="W27" s="59">
        <f>(4*I27+H27+J27)/6</f>
        <v>0.20277777777777781</v>
      </c>
      <c r="AA27" s="6" t="s">
        <v>2</v>
      </c>
      <c r="AB27" s="79">
        <f>V27/(V27+V28)</f>
        <v>0.16666666666666666</v>
      </c>
      <c r="AC27" s="59">
        <f>W27/($W$27+$W$28)</f>
        <v>0.16859122401847579</v>
      </c>
      <c r="AG27" s="6" t="s">
        <v>2</v>
      </c>
      <c r="AH27" s="59">
        <f>AVERAGE(AB27:AC27)</f>
        <v>0.16762894534257122</v>
      </c>
    </row>
    <row r="28" spans="2:40" ht="15.75" thickBot="1" x14ac:dyDescent="0.3">
      <c r="B28" s="6" t="s">
        <v>60</v>
      </c>
      <c r="C28" s="1"/>
      <c r="D28" s="55">
        <v>4</v>
      </c>
      <c r="E28" s="55">
        <v>5</v>
      </c>
      <c r="F28" s="55">
        <v>6</v>
      </c>
      <c r="G28" s="4"/>
      <c r="H28" s="56">
        <v>1</v>
      </c>
      <c r="I28" s="56">
        <v>1</v>
      </c>
      <c r="J28" s="56">
        <v>1</v>
      </c>
      <c r="K28" s="4"/>
      <c r="L28" s="11"/>
      <c r="M28" s="10"/>
      <c r="N28" s="11"/>
      <c r="O28" s="7"/>
      <c r="P28" s="7"/>
      <c r="Q28" s="7"/>
      <c r="R28" s="7"/>
      <c r="S28" s="7"/>
      <c r="U28" s="6" t="s">
        <v>60</v>
      </c>
      <c r="V28" s="59">
        <f>(4*E28+D28+F28)/6</f>
        <v>5</v>
      </c>
      <c r="W28" s="57">
        <f>(4*I28+H28+J28)/6</f>
        <v>1</v>
      </c>
      <c r="AA28" s="6" t="s">
        <v>60</v>
      </c>
      <c r="AB28" s="59">
        <f>V28/(V28+V27)</f>
        <v>0.83333333333333337</v>
      </c>
      <c r="AC28" s="79">
        <f>W28/($W$27+$W$28)</f>
        <v>0.8314087759815243</v>
      </c>
      <c r="AG28" s="6" t="s">
        <v>60</v>
      </c>
      <c r="AH28" s="59">
        <f>AVERAGE(AB28:AC28)</f>
        <v>0.83237105465742878</v>
      </c>
    </row>
    <row r="29" spans="2:40" x14ac:dyDescent="0.25">
      <c r="B29" s="5"/>
      <c r="C29" s="1"/>
      <c r="D29" s="11"/>
      <c r="E29" s="11"/>
      <c r="F29" s="11"/>
      <c r="G29" s="12"/>
      <c r="H29" s="11"/>
      <c r="I29" s="11"/>
      <c r="J29" s="11"/>
      <c r="K29" s="4"/>
      <c r="L29" s="11"/>
      <c r="M29" s="10"/>
      <c r="N29" s="11"/>
      <c r="O29" s="7"/>
      <c r="P29" s="7"/>
      <c r="Q29" s="7"/>
      <c r="R29" s="7"/>
      <c r="S29" s="7"/>
      <c r="AH29" s="62"/>
    </row>
    <row r="30" spans="2:40" x14ac:dyDescent="0.25"/>
    <row r="31" spans="2:40" x14ac:dyDescent="0.25"/>
    <row r="32" spans="2:40" x14ac:dyDescent="0.25"/>
    <row r="33" spans="2:82" x14ac:dyDescent="0.25">
      <c r="B33" s="13" t="s">
        <v>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2:82" ht="15.75" thickBot="1" x14ac:dyDescent="0.3"/>
    <row r="35" spans="2:82" ht="15.75" thickBot="1" x14ac:dyDescent="0.3">
      <c r="C35" s="193" t="s">
        <v>8</v>
      </c>
      <c r="D35" s="194"/>
      <c r="E35" s="194"/>
      <c r="F35" s="195"/>
    </row>
    <row r="36" spans="2:82" ht="15.75" thickBot="1" x14ac:dyDescent="0.3">
      <c r="B36" s="31">
        <v>1</v>
      </c>
      <c r="C36" s="190" t="s">
        <v>86</v>
      </c>
      <c r="D36" s="191"/>
      <c r="E36" s="191"/>
      <c r="F36" s="192"/>
    </row>
    <row r="37" spans="2:82" ht="15.75" thickBot="1" x14ac:dyDescent="0.3">
      <c r="B37" s="31">
        <v>2</v>
      </c>
      <c r="C37" s="190" t="s">
        <v>87</v>
      </c>
      <c r="D37" s="191"/>
      <c r="E37" s="191"/>
      <c r="F37" s="192"/>
    </row>
    <row r="38" spans="2:82" ht="16.5" customHeight="1" thickBot="1" x14ac:dyDescent="0.3">
      <c r="B38" s="31">
        <v>3</v>
      </c>
      <c r="C38" s="196" t="s">
        <v>88</v>
      </c>
      <c r="D38" s="197"/>
      <c r="E38" s="197"/>
      <c r="F38" s="198"/>
    </row>
    <row r="39" spans="2:82" ht="15.75" thickBot="1" x14ac:dyDescent="0.3">
      <c r="B39" s="31">
        <v>4</v>
      </c>
      <c r="C39" s="190" t="s">
        <v>89</v>
      </c>
      <c r="D39" s="191"/>
      <c r="E39" s="191"/>
      <c r="F39" s="192"/>
    </row>
    <row r="40" spans="2:82" x14ac:dyDescent="0.25"/>
    <row r="41" spans="2:82" x14ac:dyDescent="0.25">
      <c r="B41" s="16" t="s">
        <v>85</v>
      </c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U41" s="174" t="s">
        <v>69</v>
      </c>
      <c r="V41" s="174"/>
      <c r="W41" s="174"/>
      <c r="X41" s="174"/>
      <c r="Y41" s="174"/>
      <c r="AA41" s="175" t="s">
        <v>70</v>
      </c>
      <c r="AB41" s="175"/>
      <c r="AC41" s="175"/>
      <c r="AD41" s="175"/>
      <c r="AE41" s="175"/>
      <c r="AG41" s="176" t="s">
        <v>71</v>
      </c>
      <c r="AH41" s="176"/>
      <c r="AJ41" s="177" t="s">
        <v>72</v>
      </c>
      <c r="AK41" s="177"/>
      <c r="AM41" s="172" t="s">
        <v>73</v>
      </c>
      <c r="AN41" s="172"/>
      <c r="AP41" s="61" t="s">
        <v>74</v>
      </c>
      <c r="AR41" s="61" t="s">
        <v>75</v>
      </c>
      <c r="AT41" s="61" t="s">
        <v>76</v>
      </c>
      <c r="AV41" s="61" t="s">
        <v>77</v>
      </c>
    </row>
    <row r="42" spans="2:82" x14ac:dyDescent="0.25">
      <c r="AX42" s="176" t="s">
        <v>92</v>
      </c>
      <c r="AY42" s="176"/>
      <c r="AZ42" s="176"/>
      <c r="BA42" s="176"/>
    </row>
    <row r="43" spans="2:82" ht="15.75" thickBot="1" x14ac:dyDescent="0.3"/>
    <row r="44" spans="2:82" ht="15.75" thickBot="1" x14ac:dyDescent="0.3">
      <c r="B44" s="19" t="s">
        <v>58</v>
      </c>
      <c r="C44" s="1"/>
      <c r="D44" s="199">
        <v>1</v>
      </c>
      <c r="E44" s="200"/>
      <c r="F44" s="201"/>
      <c r="G44" s="7"/>
      <c r="H44" s="199">
        <v>2</v>
      </c>
      <c r="I44" s="200"/>
      <c r="J44" s="201"/>
      <c r="K44" s="7"/>
      <c r="L44" s="199">
        <v>3</v>
      </c>
      <c r="M44" s="200"/>
      <c r="N44" s="201"/>
      <c r="O44" s="7"/>
      <c r="P44" s="199">
        <v>4</v>
      </c>
      <c r="Q44" s="200"/>
      <c r="R44" s="201"/>
    </row>
    <row r="45" spans="2:82" ht="15.75" thickBot="1" x14ac:dyDescent="0.3">
      <c r="B45" s="1"/>
      <c r="C45" s="1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V45" s="50">
        <v>1</v>
      </c>
      <c r="W45" s="50">
        <v>2</v>
      </c>
      <c r="X45" s="50">
        <v>3</v>
      </c>
      <c r="Y45" s="50">
        <v>4</v>
      </c>
      <c r="AB45" s="50">
        <v>1</v>
      </c>
      <c r="AC45" s="50">
        <v>2</v>
      </c>
      <c r="AD45" s="50">
        <v>3</v>
      </c>
      <c r="AE45" s="50">
        <v>4</v>
      </c>
    </row>
    <row r="46" spans="2:82" ht="16.5" thickBot="1" x14ac:dyDescent="0.3">
      <c r="B46" s="32">
        <v>1</v>
      </c>
      <c r="C46" s="51"/>
      <c r="D46" s="66">
        <v>1</v>
      </c>
      <c r="E46" s="66">
        <v>1</v>
      </c>
      <c r="F46" s="66">
        <v>1</v>
      </c>
      <c r="G46" s="54"/>
      <c r="H46" s="55">
        <v>0.25</v>
      </c>
      <c r="I46" s="55">
        <v>0.33333333333333331</v>
      </c>
      <c r="J46" s="55">
        <v>0.5</v>
      </c>
      <c r="K46" s="54"/>
      <c r="L46" s="55">
        <v>0.125</v>
      </c>
      <c r="M46" s="55">
        <v>0.14285714285714285</v>
      </c>
      <c r="N46" s="55">
        <v>0.16666666666666666</v>
      </c>
      <c r="O46" s="54"/>
      <c r="P46" s="55">
        <v>0.5</v>
      </c>
      <c r="Q46" s="55">
        <v>1</v>
      </c>
      <c r="R46" s="55">
        <v>1</v>
      </c>
      <c r="U46" s="50">
        <v>1</v>
      </c>
      <c r="V46" s="57">
        <f>(4*E46+D46+F46)/6</f>
        <v>1</v>
      </c>
      <c r="W46" s="59">
        <f>(4*I46+H46+J46)/6</f>
        <v>0.34722222222222215</v>
      </c>
      <c r="X46" s="59">
        <f>(4*M46+L46+N46)/6</f>
        <v>0.14384920634920634</v>
      </c>
      <c r="Y46" s="59">
        <f>(4*Q46+P46+R46)/6</f>
        <v>0.91666666666666663</v>
      </c>
      <c r="Z46" s="53"/>
      <c r="AA46" s="50">
        <v>1</v>
      </c>
      <c r="AB46" s="60">
        <f>V46/SUM($V$46:$V$49)</f>
        <v>8.2191780821917818E-2</v>
      </c>
      <c r="AC46" s="59">
        <f>W46/SUM($W$46:$W$49)</f>
        <v>0.13064576334453151</v>
      </c>
      <c r="AD46" s="59">
        <f>X46/SUM($X$46:$X$49)</f>
        <v>6.5256525652565248E-2</v>
      </c>
      <c r="AE46" s="59">
        <f>Y46/SUM($Y$46:$Y$49)</f>
        <v>5.7591623036649206E-2</v>
      </c>
      <c r="AF46" s="53"/>
      <c r="AG46" s="50">
        <v>1</v>
      </c>
      <c r="AH46" s="59">
        <f>AVERAGE(AB46:AE46)</f>
        <v>8.3921423213915949E-2</v>
      </c>
      <c r="AI46" s="53"/>
      <c r="AJ46" s="50">
        <v>1</v>
      </c>
      <c r="AK46" s="59">
        <f>V46*$AH$46+W46*$AH$47+X46*$AH$48+Y46*$AH$49</f>
        <v>0.34459859677542287</v>
      </c>
      <c r="AL46" s="53"/>
      <c r="AM46" s="50">
        <v>1</v>
      </c>
      <c r="AN46" s="59">
        <f>AK46/AH46</f>
        <v>4.1062053475551776</v>
      </c>
      <c r="AO46" s="53"/>
      <c r="AP46" s="59">
        <f>AVERAGE(AN46:AN49)</f>
        <v>4.1507377516875632</v>
      </c>
      <c r="AQ46" s="53"/>
      <c r="AR46" s="59">
        <f>(AP46-4)/(4-1)</f>
        <v>5.0245917229187732E-2</v>
      </c>
      <c r="AS46" s="53"/>
      <c r="AT46" s="59">
        <v>0.88200000000000001</v>
      </c>
      <c r="AU46" s="53"/>
      <c r="AV46" s="59">
        <f>AR46/AT46</f>
        <v>5.6968160123795616E-2</v>
      </c>
      <c r="AX46" s="75" t="s">
        <v>67</v>
      </c>
      <c r="AY46" s="59">
        <f>1/((SUM($F$46:$F$49)+SUM($J$46:$J$49)+SUM($N$46:$N$49)+SUM($R$46:$R$49)))</f>
        <v>2.564102564102564E-2</v>
      </c>
      <c r="AZ46" s="59">
        <f>1/(SUM($E$46:$E$49)+SUM($I$46:$I$49)+SUM($M$46:$M$49)+SUM($Q$46:$Q$49))</f>
        <v>3.0523255813953491E-2</v>
      </c>
      <c r="BA46" s="59">
        <f>1/(SUM($D$46:$D$49)+SUM($H$46:$H$49)+SUM($L$46:$L$49)+SUM($P$46:$P$49))</f>
        <v>3.6199095022624438E-2</v>
      </c>
      <c r="BC46" s="75" t="s">
        <v>67</v>
      </c>
      <c r="BD46" s="77">
        <f>D46+H46+L46+P46</f>
        <v>1.875</v>
      </c>
      <c r="BE46" s="77">
        <f t="shared" ref="BE46:BE49" si="24">E46+I46+M46+Q46</f>
        <v>2.4761904761904763</v>
      </c>
      <c r="BF46" s="77">
        <f t="shared" ref="BF46:BF49" si="25">F46+J46+N46+R46</f>
        <v>2.666666666666667</v>
      </c>
      <c r="BG46" s="78"/>
      <c r="BH46" s="78"/>
      <c r="BI46" s="78"/>
      <c r="BJ46" s="78"/>
      <c r="BK46" s="53"/>
      <c r="BL46" s="75" t="s">
        <v>67</v>
      </c>
      <c r="BM46" s="77">
        <f>AY46*BD46</f>
        <v>4.8076923076923073E-2</v>
      </c>
      <c r="BN46" s="77">
        <f t="shared" ref="BN46:BN49" si="26">AZ46*BE46</f>
        <v>7.5581395348837219E-2</v>
      </c>
      <c r="BO46" s="77">
        <f t="shared" ref="BO46:BO49" si="27">BA46*BF46</f>
        <v>9.6530920060331843E-2</v>
      </c>
      <c r="BP46" s="53"/>
      <c r="BQ46" s="99" t="s">
        <v>96</v>
      </c>
      <c r="BR46" s="99" t="str">
        <f>IF((BN46&gt;=BN47),1,(IF((BM47&gt;BO46),"",((BM47-BO46)/((BN46-BO46)-(BN47-BM47))))))</f>
        <v/>
      </c>
      <c r="BS46" s="99" t="s">
        <v>99</v>
      </c>
      <c r="BT46" s="99">
        <f>IF((BN47&gt;=BN46),1,(IF((BM46&gt;BO47),"",((BM46-BO47)/((BN47-BO47)-(BN46-BM46))))))</f>
        <v>1</v>
      </c>
      <c r="BU46" s="99" t="s">
        <v>102</v>
      </c>
      <c r="BV46" s="99">
        <f>IF((BN48&gt;=BN46),1,(IF((BM46&gt;BO48),"",((BM46-BO48)/((BN48-BO48)-(BN46-BM46))))))</f>
        <v>1</v>
      </c>
      <c r="BW46" s="99" t="s">
        <v>105</v>
      </c>
      <c r="BX46" s="99">
        <f>IF((BN49&gt;=BN46),1,(IF((BM46&gt;BO49),"",((BM46-BO49)/((BN49-BO49)-(BN46-BM46))))))</f>
        <v>0.92584307365359864</v>
      </c>
      <c r="BY46" s="53"/>
      <c r="BZ46" s="50" t="s">
        <v>67</v>
      </c>
      <c r="CA46" s="59">
        <f>MIN(BR46:BR48)</f>
        <v>1</v>
      </c>
      <c r="CB46" s="53"/>
      <c r="CC46" s="50" t="s">
        <v>67</v>
      </c>
      <c r="CD46" s="59">
        <f>CA46/SUM($CA$46:$CA$49)</f>
        <v>0.28789495045753205</v>
      </c>
    </row>
    <row r="47" spans="2:82" ht="16.5" thickBot="1" x14ac:dyDescent="0.3">
      <c r="B47" s="32">
        <v>2</v>
      </c>
      <c r="C47" s="51"/>
      <c r="D47" s="55">
        <v>2</v>
      </c>
      <c r="E47" s="55">
        <v>3</v>
      </c>
      <c r="F47" s="55">
        <v>4</v>
      </c>
      <c r="G47" s="54"/>
      <c r="H47" s="68">
        <v>1</v>
      </c>
      <c r="I47" s="66">
        <v>1</v>
      </c>
      <c r="J47" s="66">
        <v>1</v>
      </c>
      <c r="K47" s="54"/>
      <c r="L47" s="55">
        <v>0.5</v>
      </c>
      <c r="M47" s="55">
        <v>1</v>
      </c>
      <c r="N47" s="55">
        <v>1</v>
      </c>
      <c r="O47" s="54"/>
      <c r="P47" s="55">
        <v>6</v>
      </c>
      <c r="Q47" s="55">
        <v>7</v>
      </c>
      <c r="R47" s="55">
        <v>8</v>
      </c>
      <c r="U47" s="50">
        <v>2</v>
      </c>
      <c r="V47" s="59">
        <f t="shared" ref="V47:V49" si="28">(4*E47+D47+F47)/6</f>
        <v>3</v>
      </c>
      <c r="W47" s="57">
        <f t="shared" ref="W47:W49" si="29">(4*I47+H47+J47)/6</f>
        <v>1</v>
      </c>
      <c r="X47" s="59">
        <f t="shared" ref="X47:X49" si="30">(4*M47+L47+N47)/6</f>
        <v>0.91666666666666663</v>
      </c>
      <c r="Y47" s="59">
        <f t="shared" ref="Y47:Y49" si="31">(4*Q47+P47+R47)/6</f>
        <v>7</v>
      </c>
      <c r="Z47" s="53"/>
      <c r="AA47" s="50">
        <v>2</v>
      </c>
      <c r="AB47" s="59">
        <f t="shared" ref="AB47:AB49" si="32">V47/SUM($V$46:$V$49)</f>
        <v>0.24657534246575344</v>
      </c>
      <c r="AC47" s="60">
        <f t="shared" ref="AC47:AC49" si="33">W47/SUM($W$46:$W$49)</f>
        <v>0.37625979843225082</v>
      </c>
      <c r="AD47" s="59">
        <f t="shared" ref="AD47:AD49" si="34">X47/SUM($X$46:$X$49)</f>
        <v>0.41584158415841577</v>
      </c>
      <c r="AE47" s="59">
        <f t="shared" ref="AE47:AE49" si="35">Y47/SUM($Y$46:$Y$49)</f>
        <v>0.43979057591623033</v>
      </c>
      <c r="AF47" s="53"/>
      <c r="AG47" s="50">
        <v>2</v>
      </c>
      <c r="AH47" s="59">
        <f t="shared" ref="AH47:AH49" si="36">AVERAGE(AB47:AE47)</f>
        <v>0.36961682524316258</v>
      </c>
      <c r="AI47" s="53"/>
      <c r="AJ47" s="50">
        <v>2</v>
      </c>
      <c r="AK47" s="59">
        <f t="shared" ref="AK47:AK49" si="37">V47*$AH$46+W47*$AH$47+X47*$AH$48+Y47*$AH$49</f>
        <v>1.5452463455563472</v>
      </c>
      <c r="AL47" s="53"/>
      <c r="AM47" s="50">
        <v>2</v>
      </c>
      <c r="AN47" s="59">
        <f t="shared" ref="AN47:AN49" si="38">AK47/AH47</f>
        <v>4.180671008522852</v>
      </c>
      <c r="AO47" s="53"/>
      <c r="AP47" s="53"/>
      <c r="AQ47" s="53"/>
      <c r="AR47" s="53"/>
      <c r="AS47" s="53"/>
      <c r="AT47" s="53"/>
      <c r="AU47" s="53"/>
      <c r="AV47" s="53"/>
      <c r="AX47" s="75" t="s">
        <v>10</v>
      </c>
      <c r="AY47" s="59">
        <f t="shared" ref="AY47:AY49" si="39">1/((SUM($F$46:$F$49)+SUM($J$46:$J$49)+SUM($N$46:$N$49)+SUM($R$46:$R$49)))</f>
        <v>2.564102564102564E-2</v>
      </c>
      <c r="AZ47" s="59">
        <f t="shared" ref="AZ47:AZ49" si="40">1/(SUM($E$46:$E$49)+SUM($I$46:$I$49)+SUM($M$46:$M$49)+SUM($Q$46:$Q$49))</f>
        <v>3.0523255813953491E-2</v>
      </c>
      <c r="BA47" s="59">
        <f t="shared" ref="BA47:BA49" si="41">1/(SUM($D$46:$D$49)+SUM($H$46:$H$49)+SUM($L$46:$L$49)+SUM($P$46:$P$49))</f>
        <v>3.6199095022624438E-2</v>
      </c>
      <c r="BC47" s="75" t="s">
        <v>10</v>
      </c>
      <c r="BD47" s="77">
        <f t="shared" ref="BD47:BD49" si="42">D47+H47+L47+P47</f>
        <v>9.5</v>
      </c>
      <c r="BE47" s="77">
        <f t="shared" si="24"/>
        <v>12</v>
      </c>
      <c r="BF47" s="77">
        <f t="shared" si="25"/>
        <v>14</v>
      </c>
      <c r="BG47" s="78"/>
      <c r="BH47" s="78"/>
      <c r="BI47" s="78"/>
      <c r="BJ47" s="78"/>
      <c r="BK47" s="53"/>
      <c r="BL47" s="75" t="s">
        <v>10</v>
      </c>
      <c r="BM47" s="77">
        <f t="shared" ref="BM47:BM49" si="43">AY47*BD47</f>
        <v>0.24358974358974358</v>
      </c>
      <c r="BN47" s="77">
        <f t="shared" si="26"/>
        <v>0.3662790697674419</v>
      </c>
      <c r="BO47" s="77">
        <f t="shared" si="27"/>
        <v>0.50678733031674217</v>
      </c>
      <c r="BP47" s="53"/>
      <c r="BQ47" s="99" t="s">
        <v>97</v>
      </c>
      <c r="BR47" s="99" t="str">
        <f>IF((BN46&gt;=BN48),1,(IF((BM48&gt;BO46),"",((BM48-BO46)/((BN46-BO46)-(BN48-BM48))))))</f>
        <v/>
      </c>
      <c r="BS47" s="99" t="s">
        <v>100</v>
      </c>
      <c r="BT47" s="99">
        <f>IF((BN47&gt;=BN48),1,(IF((BM48&gt;BO47),"",((BM48-BO47)/((BN47-BO47)-(BN48-BM48))))))</f>
        <v>0.54764612235615207</v>
      </c>
      <c r="BU47" s="99" t="s">
        <v>103</v>
      </c>
      <c r="BV47" s="99">
        <f>IF((BN48&gt;=BN47),1,(IF((BM47&gt;BO48),"",((BM47-BO48)/((BN48-BO48)-(BN47-BM47))))))</f>
        <v>1</v>
      </c>
      <c r="BW47" s="99" t="s">
        <v>106</v>
      </c>
      <c r="BX47" s="99" t="str">
        <f>IF((BN49&gt;=BN47),1,(IF((BM47&gt;BO49),"",((BM47-BO49)/((BN49-BO49)-(BN47-BM47))))))</f>
        <v/>
      </c>
      <c r="BY47" s="53"/>
      <c r="BZ47" s="50" t="s">
        <v>10</v>
      </c>
      <c r="CA47" s="59">
        <f>MIN(BT46:BT48)</f>
        <v>0.54764612235615207</v>
      </c>
      <c r="CB47" s="53"/>
      <c r="CC47" s="50" t="s">
        <v>10</v>
      </c>
      <c r="CD47" s="59">
        <f t="shared" ref="CD47:CD49" si="44">CA47/SUM($CA$46:$CA$49)</f>
        <v>0.15766455326398393</v>
      </c>
    </row>
    <row r="48" spans="2:82" ht="16.5" thickBot="1" x14ac:dyDescent="0.3">
      <c r="B48" s="32">
        <v>3</v>
      </c>
      <c r="C48" s="51"/>
      <c r="D48" s="55">
        <v>6</v>
      </c>
      <c r="E48" s="55">
        <v>7</v>
      </c>
      <c r="F48" s="55">
        <v>8</v>
      </c>
      <c r="G48" s="54"/>
      <c r="H48" s="55">
        <v>1</v>
      </c>
      <c r="I48" s="55">
        <v>1</v>
      </c>
      <c r="J48" s="55">
        <v>2</v>
      </c>
      <c r="K48" s="54"/>
      <c r="L48" s="66">
        <v>1</v>
      </c>
      <c r="M48" s="66">
        <v>1</v>
      </c>
      <c r="N48" s="66">
        <v>1</v>
      </c>
      <c r="O48" s="54"/>
      <c r="P48" s="55">
        <v>6</v>
      </c>
      <c r="Q48" s="55">
        <v>7</v>
      </c>
      <c r="R48" s="55">
        <v>8</v>
      </c>
      <c r="U48" s="50">
        <v>3</v>
      </c>
      <c r="V48" s="59">
        <f t="shared" si="28"/>
        <v>7</v>
      </c>
      <c r="W48" s="59">
        <f t="shared" si="29"/>
        <v>1.1666666666666667</v>
      </c>
      <c r="X48" s="57">
        <f t="shared" si="30"/>
        <v>1</v>
      </c>
      <c r="Y48" s="59">
        <f t="shared" si="31"/>
        <v>7</v>
      </c>
      <c r="Z48" s="53"/>
      <c r="AA48" s="50">
        <v>3</v>
      </c>
      <c r="AB48" s="59">
        <f t="shared" si="32"/>
        <v>0.57534246575342474</v>
      </c>
      <c r="AC48" s="59">
        <f t="shared" si="33"/>
        <v>0.43896976483762601</v>
      </c>
      <c r="AD48" s="60">
        <f t="shared" si="34"/>
        <v>0.4536453645364536</v>
      </c>
      <c r="AE48" s="59">
        <f t="shared" si="35"/>
        <v>0.43979057591623033</v>
      </c>
      <c r="AF48" s="53"/>
      <c r="AG48" s="50">
        <v>3</v>
      </c>
      <c r="AH48" s="59">
        <f t="shared" si="36"/>
        <v>0.47693704276093368</v>
      </c>
      <c r="AI48" s="53"/>
      <c r="AJ48" s="50">
        <v>3</v>
      </c>
      <c r="AK48" s="59">
        <f t="shared" si="37"/>
        <v>1.9822795961826158</v>
      </c>
      <c r="AL48" s="53"/>
      <c r="AM48" s="50">
        <v>3</v>
      </c>
      <c r="AN48" s="59">
        <f t="shared" si="38"/>
        <v>4.1562709927235408</v>
      </c>
      <c r="AO48" s="53"/>
      <c r="AP48" s="53"/>
      <c r="AQ48" s="53"/>
      <c r="AR48" s="53"/>
      <c r="AS48" s="53"/>
      <c r="AT48" s="53"/>
      <c r="AU48" s="53"/>
      <c r="AV48" s="53"/>
      <c r="AX48" s="75" t="s">
        <v>13</v>
      </c>
      <c r="AY48" s="59">
        <f t="shared" si="39"/>
        <v>2.564102564102564E-2</v>
      </c>
      <c r="AZ48" s="59">
        <f t="shared" si="40"/>
        <v>3.0523255813953491E-2</v>
      </c>
      <c r="BA48" s="59">
        <f t="shared" si="41"/>
        <v>3.6199095022624438E-2</v>
      </c>
      <c r="BC48" s="75" t="s">
        <v>13</v>
      </c>
      <c r="BD48" s="77">
        <f t="shared" si="42"/>
        <v>14</v>
      </c>
      <c r="BE48" s="77">
        <f t="shared" si="24"/>
        <v>16</v>
      </c>
      <c r="BF48" s="77">
        <f t="shared" si="25"/>
        <v>19</v>
      </c>
      <c r="BG48" s="78"/>
      <c r="BH48" s="78"/>
      <c r="BI48" s="78"/>
      <c r="BJ48" s="78"/>
      <c r="BK48" s="53"/>
      <c r="BL48" s="75" t="s">
        <v>13</v>
      </c>
      <c r="BM48" s="77">
        <f t="shared" si="43"/>
        <v>0.35897435897435898</v>
      </c>
      <c r="BN48" s="77">
        <f t="shared" si="26"/>
        <v>0.48837209302325585</v>
      </c>
      <c r="BO48" s="77">
        <f t="shared" si="27"/>
        <v>0.68778280542986436</v>
      </c>
      <c r="BP48" s="53"/>
      <c r="BQ48" s="99" t="s">
        <v>98</v>
      </c>
      <c r="BR48" s="99">
        <f>IF((BN46&gt;=BN49),1,(IF((BM49&gt;BO46),"",((BM49-BO46)/((BN46-BO46)-(BN49-BM49))))))</f>
        <v>1</v>
      </c>
      <c r="BS48" s="99" t="s">
        <v>101</v>
      </c>
      <c r="BT48" s="99">
        <f>IF((BN47&gt;=BN49),1,(IF((BM49&gt;BO47),"",((BM49-BO47)/((BN47-BO47)-(BN49-BM49))))))</f>
        <v>1</v>
      </c>
      <c r="BU48" s="99" t="s">
        <v>104</v>
      </c>
      <c r="BV48" s="99">
        <f>IF((BN48&gt;=BN49),1,(IF((BM49&gt;BO48),"",((BM49-BO48)/((BN48-BO48)-(BN49-BM49))))))</f>
        <v>1</v>
      </c>
      <c r="BW48" s="99" t="s">
        <v>107</v>
      </c>
      <c r="BX48" s="99" t="str">
        <f>IF((BN49&gt;=BN48),1,(IF((BM48&gt;BO49),"",((BM48-BO49)/((BN49-BO49)-(BN48-BM48))))))</f>
        <v/>
      </c>
      <c r="BY48" s="53"/>
      <c r="BZ48" s="50" t="s">
        <v>13</v>
      </c>
      <c r="CA48" s="59">
        <f>MIN(BV46:BV48)</f>
        <v>1</v>
      </c>
      <c r="CB48" s="53"/>
      <c r="CC48" s="50" t="s">
        <v>13</v>
      </c>
      <c r="CD48" s="59">
        <f t="shared" si="44"/>
        <v>0.28789495045753205</v>
      </c>
    </row>
    <row r="49" spans="2:82" ht="16.5" thickBot="1" x14ac:dyDescent="0.3">
      <c r="B49" s="32">
        <v>4</v>
      </c>
      <c r="C49" s="51"/>
      <c r="D49" s="55">
        <v>1</v>
      </c>
      <c r="E49" s="55">
        <v>1</v>
      </c>
      <c r="F49" s="55">
        <v>2</v>
      </c>
      <c r="G49" s="54"/>
      <c r="H49" s="55">
        <v>0.125</v>
      </c>
      <c r="I49" s="55">
        <v>0.14285714285714285</v>
      </c>
      <c r="J49" s="55">
        <v>0.16666666666666666</v>
      </c>
      <c r="K49" s="54"/>
      <c r="L49" s="55">
        <v>0.125</v>
      </c>
      <c r="M49" s="55">
        <v>0.14285714285714285</v>
      </c>
      <c r="N49" s="55">
        <v>0.16666666666666666</v>
      </c>
      <c r="O49" s="54"/>
      <c r="P49" s="66">
        <v>1</v>
      </c>
      <c r="Q49" s="66">
        <v>1</v>
      </c>
      <c r="R49" s="66">
        <v>1</v>
      </c>
      <c r="U49" s="50">
        <v>4</v>
      </c>
      <c r="V49" s="59">
        <f t="shared" si="28"/>
        <v>1.1666666666666667</v>
      </c>
      <c r="W49" s="59">
        <f t="shared" si="29"/>
        <v>0.14384920634920634</v>
      </c>
      <c r="X49" s="59">
        <f t="shared" si="30"/>
        <v>0.14384920634920634</v>
      </c>
      <c r="Y49" s="57">
        <f t="shared" si="31"/>
        <v>1</v>
      </c>
      <c r="Z49" s="53"/>
      <c r="AA49" s="50">
        <v>4</v>
      </c>
      <c r="AB49" s="59">
        <f t="shared" si="32"/>
        <v>9.5890410958904118E-2</v>
      </c>
      <c r="AC49" s="59">
        <f t="shared" si="33"/>
        <v>5.4124673385591633E-2</v>
      </c>
      <c r="AD49" s="59">
        <f t="shared" si="34"/>
        <v>6.5256525652565248E-2</v>
      </c>
      <c r="AE49" s="60">
        <f t="shared" si="35"/>
        <v>6.2827225130890049E-2</v>
      </c>
      <c r="AF49" s="53"/>
      <c r="AG49" s="50">
        <v>4</v>
      </c>
      <c r="AH49" s="59">
        <f t="shared" si="36"/>
        <v>6.9524708781987771E-2</v>
      </c>
      <c r="AI49" s="53"/>
      <c r="AJ49" s="50">
        <v>4</v>
      </c>
      <c r="AK49" s="59">
        <f t="shared" si="37"/>
        <v>0.28920913790912972</v>
      </c>
      <c r="AL49" s="53"/>
      <c r="AM49" s="50">
        <v>4</v>
      </c>
      <c r="AN49" s="59">
        <f t="shared" si="38"/>
        <v>4.1598036579486841</v>
      </c>
      <c r="AO49" s="53"/>
      <c r="AP49" s="53"/>
      <c r="AQ49" s="53"/>
      <c r="AR49" s="53"/>
      <c r="AS49" s="53"/>
      <c r="AT49" s="53"/>
      <c r="AU49" s="53"/>
      <c r="AV49" s="53"/>
      <c r="AX49" s="75" t="s">
        <v>15</v>
      </c>
      <c r="AY49" s="59">
        <f t="shared" si="39"/>
        <v>2.564102564102564E-2</v>
      </c>
      <c r="AZ49" s="59">
        <f t="shared" si="40"/>
        <v>3.0523255813953491E-2</v>
      </c>
      <c r="BA49" s="59">
        <f t="shared" si="41"/>
        <v>3.6199095022624438E-2</v>
      </c>
      <c r="BC49" s="75" t="s">
        <v>15</v>
      </c>
      <c r="BD49" s="77">
        <f t="shared" si="42"/>
        <v>2.25</v>
      </c>
      <c r="BE49" s="77">
        <f t="shared" si="24"/>
        <v>2.2857142857142856</v>
      </c>
      <c r="BF49" s="77">
        <f t="shared" si="25"/>
        <v>3.333333333333333</v>
      </c>
      <c r="BG49" s="78"/>
      <c r="BH49" s="78"/>
      <c r="BI49" s="78"/>
      <c r="BJ49" s="78"/>
      <c r="BK49" s="53"/>
      <c r="BL49" s="75" t="s">
        <v>15</v>
      </c>
      <c r="BM49" s="77">
        <f t="shared" si="43"/>
        <v>5.7692307692307689E-2</v>
      </c>
      <c r="BN49" s="77">
        <f t="shared" si="26"/>
        <v>6.9767441860465115E-2</v>
      </c>
      <c r="BO49" s="77">
        <f t="shared" si="27"/>
        <v>0.12066365007541478</v>
      </c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0" t="s">
        <v>15</v>
      </c>
      <c r="CA49" s="59">
        <f>MIN(BX46:BX48)</f>
        <v>0.92584307365359864</v>
      </c>
      <c r="CB49" s="53"/>
      <c r="CC49" s="50" t="s">
        <v>15</v>
      </c>
      <c r="CD49" s="59">
        <f t="shared" si="44"/>
        <v>0.26654554582095197</v>
      </c>
    </row>
    <row r="50" spans="2:82" ht="15.75" thickBot="1" x14ac:dyDescent="0.3">
      <c r="D50" s="183" t="str">
        <f>IF(AV46&lt;=0.1,"MATRIZ CONSISTENTE","MATRIZ INCONSISTENTE")</f>
        <v>MATRIZ CONSISTENTE</v>
      </c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5"/>
      <c r="Y50" s="58"/>
      <c r="AB50" s="62">
        <f>SUM(AB46:AB49)</f>
        <v>1</v>
      </c>
      <c r="AC50" s="62">
        <f t="shared" ref="AC50:AE50" si="45">SUM(AC46:AC49)</f>
        <v>1</v>
      </c>
      <c r="AD50" s="62">
        <f t="shared" si="45"/>
        <v>0.99999999999999978</v>
      </c>
      <c r="AE50" s="62">
        <f t="shared" si="45"/>
        <v>0.99999999999999989</v>
      </c>
      <c r="AN50" s="62"/>
      <c r="CD50" s="62"/>
    </row>
    <row r="51" spans="2:82" x14ac:dyDescent="0.25"/>
    <row r="52" spans="2:82" ht="15.75" thickBot="1" x14ac:dyDescent="0.3">
      <c r="W52" s="25"/>
    </row>
    <row r="53" spans="2:82" ht="15.75" thickBot="1" x14ac:dyDescent="0.3">
      <c r="B53" s="19" t="s">
        <v>59</v>
      </c>
      <c r="C53" s="1"/>
      <c r="D53" s="199">
        <v>1</v>
      </c>
      <c r="E53" s="200"/>
      <c r="F53" s="201"/>
      <c r="G53" s="7"/>
      <c r="H53" s="199">
        <v>2</v>
      </c>
      <c r="I53" s="200"/>
      <c r="J53" s="201"/>
      <c r="K53" s="7"/>
      <c r="L53" s="199">
        <v>3</v>
      </c>
      <c r="M53" s="200"/>
      <c r="N53" s="201"/>
      <c r="O53" s="7"/>
      <c r="P53" s="199">
        <v>4</v>
      </c>
      <c r="Q53" s="200"/>
      <c r="R53" s="201"/>
    </row>
    <row r="54" spans="2:82" ht="15.75" thickBot="1" x14ac:dyDescent="0.3">
      <c r="B54" s="1"/>
      <c r="C54" s="1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V54" s="50">
        <v>1</v>
      </c>
      <c r="W54" s="50">
        <v>2</v>
      </c>
      <c r="X54" s="50">
        <v>3</v>
      </c>
      <c r="Y54" s="50">
        <v>4</v>
      </c>
      <c r="AB54" s="50">
        <v>1</v>
      </c>
      <c r="AC54" s="50">
        <v>2</v>
      </c>
      <c r="AD54" s="50">
        <v>3</v>
      </c>
      <c r="AE54" s="50">
        <v>4</v>
      </c>
    </row>
    <row r="55" spans="2:82" ht="16.5" thickBot="1" x14ac:dyDescent="0.3">
      <c r="B55" s="32">
        <v>1</v>
      </c>
      <c r="C55" s="51"/>
      <c r="D55" s="66">
        <v>1</v>
      </c>
      <c r="E55" s="66">
        <v>1</v>
      </c>
      <c r="F55" s="66">
        <v>1</v>
      </c>
      <c r="G55" s="54"/>
      <c r="H55" s="55">
        <v>2</v>
      </c>
      <c r="I55" s="55">
        <v>3</v>
      </c>
      <c r="J55" s="55">
        <v>4</v>
      </c>
      <c r="K55" s="54"/>
      <c r="L55" s="55">
        <v>0.5</v>
      </c>
      <c r="M55" s="55">
        <v>1</v>
      </c>
      <c r="N55" s="55">
        <v>1</v>
      </c>
      <c r="O55" s="54"/>
      <c r="P55" s="55">
        <v>2</v>
      </c>
      <c r="Q55" s="55">
        <v>3</v>
      </c>
      <c r="R55" s="55">
        <v>4</v>
      </c>
      <c r="U55" s="50">
        <v>1</v>
      </c>
      <c r="V55" s="57">
        <f>(4*E55+D55+F55)/6</f>
        <v>1</v>
      </c>
      <c r="W55" s="59">
        <f>(4*I55+H55+J55)/6</f>
        <v>3</v>
      </c>
      <c r="X55" s="59">
        <f>(4*M55+L55+N55)/6</f>
        <v>0.91666666666666663</v>
      </c>
      <c r="Y55" s="59">
        <f>(4*Q55+P55+R55)/6</f>
        <v>3</v>
      </c>
      <c r="Z55" s="53"/>
      <c r="AA55" s="50">
        <v>1</v>
      </c>
      <c r="AB55" s="60">
        <f>V55/SUM($V$55:$V$58)</f>
        <v>0.34951456310679613</v>
      </c>
      <c r="AC55" s="59">
        <f>W55/SUM($W$55:$W$58)</f>
        <v>0.40831758034026466</v>
      </c>
      <c r="AD55" s="59">
        <f>X55/SUM($X$55:$X$58)</f>
        <v>0.38071693448702099</v>
      </c>
      <c r="AE55" s="59">
        <f>Y55/SUM($Y$55:$Y$58)</f>
        <v>0.21428571428571427</v>
      </c>
      <c r="AF55" s="53"/>
      <c r="AG55" s="50">
        <v>1</v>
      </c>
      <c r="AH55" s="59">
        <f>AVERAGE(AB55:AE55)</f>
        <v>0.33820869805494896</v>
      </c>
      <c r="AI55" s="53"/>
      <c r="AJ55" s="50">
        <v>1</v>
      </c>
      <c r="AK55" s="59">
        <f>V55*$AH$55+W55*$AH$56+X55*$AH$57+Y55*$AH$58</f>
        <v>1.421805449970071</v>
      </c>
      <c r="AL55" s="53"/>
      <c r="AM55" s="50">
        <v>1</v>
      </c>
      <c r="AN55" s="59">
        <f>AK55/AH55</f>
        <v>4.2039292843351692</v>
      </c>
      <c r="AO55" s="53"/>
      <c r="AP55" s="59">
        <f>AVERAGE(AN55:AN58)</f>
        <v>4.1761522017826973</v>
      </c>
      <c r="AQ55" s="53"/>
      <c r="AR55" s="59">
        <f>(AP55-4)/(4-1)</f>
        <v>5.8717400594232437E-2</v>
      </c>
      <c r="AS55" s="53"/>
      <c r="AT55" s="59">
        <v>0.88200000000000001</v>
      </c>
      <c r="AU55" s="53"/>
      <c r="AV55" s="59">
        <f>AR55/AT55</f>
        <v>6.6573016546748798E-2</v>
      </c>
      <c r="AX55" s="75" t="s">
        <v>67</v>
      </c>
      <c r="AY55" s="59">
        <f>1/((SUM($F$55:$F$58)+SUM($J$55:$J$58)+SUM($N$55:$N$58)+SUM($R$55:$R$58)))</f>
        <v>3.0150753768844216E-2</v>
      </c>
      <c r="AZ55" s="59">
        <f>1/(SUM($E$55:$E$58)+SUM($I$55:$I$58)+SUM($M$55:$M$58)+SUM($Q$55:$Q$58))</f>
        <v>3.7769784172661872E-2</v>
      </c>
      <c r="BA55" s="59">
        <f>1/(SUM($D$55:$D$58)+SUM($H$55:$H$58)+SUM($L$55:$L$58)+SUM($P$55:$P$58))</f>
        <v>4.8484848484848485E-2</v>
      </c>
      <c r="BC55" s="75" t="s">
        <v>67</v>
      </c>
      <c r="BD55" s="77">
        <f>D55+H55+L55+P55</f>
        <v>5.5</v>
      </c>
      <c r="BE55" s="77">
        <f t="shared" ref="BE55:BE58" si="46">E55+I55+M55+Q55</f>
        <v>8</v>
      </c>
      <c r="BF55" s="77">
        <f t="shared" ref="BF55:BF58" si="47">F55+J55+N55+R55</f>
        <v>10</v>
      </c>
      <c r="BG55" s="78"/>
      <c r="BH55" s="78"/>
      <c r="BI55" s="78"/>
      <c r="BJ55" s="78"/>
      <c r="BK55" s="53"/>
      <c r="BL55" s="75" t="s">
        <v>67</v>
      </c>
      <c r="BM55" s="77">
        <f>AY55*BD55</f>
        <v>0.16582914572864318</v>
      </c>
      <c r="BN55" s="77">
        <f t="shared" ref="BN55:BN58" si="48">AZ55*BE55</f>
        <v>0.30215827338129497</v>
      </c>
      <c r="BO55" s="77">
        <f t="shared" ref="BO55:BO58" si="49">BA55*BF55</f>
        <v>0.48484848484848486</v>
      </c>
      <c r="BP55" s="53"/>
      <c r="BQ55" s="99" t="s">
        <v>96</v>
      </c>
      <c r="BR55" s="99">
        <f>IF((BN55&gt;=BN56),1,(IF((BM56&gt;BO55),"",((BM56-BO55)/((BN55-BO55)-(BN56-BM56))))))</f>
        <v>1</v>
      </c>
      <c r="BS55" s="99" t="s">
        <v>99</v>
      </c>
      <c r="BT55" s="99">
        <f>IF((BN56&gt;=BN55),1,(IF((BM55&gt;BO56),"",((BM55-BO56)/((BN56-BO56)-(BN55-BM55))))))</f>
        <v>0.49836772268177992</v>
      </c>
      <c r="BU55" s="99" t="s">
        <v>102</v>
      </c>
      <c r="BV55" s="99">
        <f>IF((BN57&gt;=BN55),1,(IF((BM55&gt;BO57),"",((BM55-BO57)/((BN57-BO57)-(BN55-BM55))))))</f>
        <v>1</v>
      </c>
      <c r="BW55" s="99" t="s">
        <v>105</v>
      </c>
      <c r="BX55" s="99" t="str">
        <f>IF((BN58&gt;=BN55),1,(IF((BM55&gt;BO58),"",((BM55-BO58)/((BN58-BO58)-(BN55-BM55))))))</f>
        <v/>
      </c>
      <c r="BY55" s="53"/>
      <c r="BZ55" s="50" t="s">
        <v>67</v>
      </c>
      <c r="CA55" s="59">
        <f>MIN(BR55:BR57)</f>
        <v>0.54823545598385659</v>
      </c>
      <c r="CB55" s="53"/>
      <c r="CC55" s="50" t="s">
        <v>67</v>
      </c>
      <c r="CD55" s="59">
        <f>CA55/SUM($CA$55:$CA$58)</f>
        <v>0.26787579619674995</v>
      </c>
    </row>
    <row r="56" spans="2:82" ht="16.5" thickBot="1" x14ac:dyDescent="0.3">
      <c r="B56" s="32">
        <v>2</v>
      </c>
      <c r="C56" s="51"/>
      <c r="D56" s="55">
        <v>0.25</v>
      </c>
      <c r="E56" s="55">
        <v>0.33333333333333331</v>
      </c>
      <c r="F56" s="55">
        <v>0.5</v>
      </c>
      <c r="G56" s="54"/>
      <c r="H56" s="68">
        <v>1</v>
      </c>
      <c r="I56" s="66">
        <v>1</v>
      </c>
      <c r="J56" s="66">
        <v>1</v>
      </c>
      <c r="K56" s="54"/>
      <c r="L56" s="55">
        <v>0.25</v>
      </c>
      <c r="M56" s="55">
        <v>0.33333333333333331</v>
      </c>
      <c r="N56" s="55">
        <v>0.5</v>
      </c>
      <c r="O56" s="54"/>
      <c r="P56" s="55">
        <v>2</v>
      </c>
      <c r="Q56" s="55">
        <v>3</v>
      </c>
      <c r="R56" s="55">
        <v>4</v>
      </c>
      <c r="U56" s="50">
        <v>2</v>
      </c>
      <c r="V56" s="59">
        <f t="shared" ref="V56:V58" si="50">(4*E56+D56+F56)/6</f>
        <v>0.34722222222222215</v>
      </c>
      <c r="W56" s="57">
        <f t="shared" ref="W56:W58" si="51">(4*I56+H56+J56)/6</f>
        <v>1</v>
      </c>
      <c r="X56" s="59">
        <f t="shared" ref="X56:X58" si="52">(4*M56+L56+N56)/6</f>
        <v>0.34722222222222215</v>
      </c>
      <c r="Y56" s="59">
        <f t="shared" ref="Y56:Y58" si="53">(4*Q56+P56+R56)/6</f>
        <v>3</v>
      </c>
      <c r="Z56" s="53"/>
      <c r="AA56" s="50">
        <v>2</v>
      </c>
      <c r="AB56" s="59">
        <f t="shared" ref="AB56:AB58" si="54">V56/SUM($V$55:$V$58)</f>
        <v>0.12135922330097085</v>
      </c>
      <c r="AC56" s="60">
        <f t="shared" ref="AC56:AC58" si="55">W56/SUM($W$55:$W$58)</f>
        <v>0.13610586011342155</v>
      </c>
      <c r="AD56" s="59">
        <f t="shared" ref="AD56:AD58" si="56">X56/SUM($X$55:$X$58)</f>
        <v>0.14421096003296247</v>
      </c>
      <c r="AE56" s="59">
        <f t="shared" ref="AE56:AE58" si="57">Y56/SUM($Y$55:$Y$58)</f>
        <v>0.21428571428571427</v>
      </c>
      <c r="AF56" s="53"/>
      <c r="AG56" s="50">
        <v>2</v>
      </c>
      <c r="AH56" s="59">
        <f t="shared" ref="AH56:AH58" si="58">AVERAGE(AB56:AE56)</f>
        <v>0.15399043943326729</v>
      </c>
      <c r="AI56" s="53"/>
      <c r="AJ56" s="50">
        <v>2</v>
      </c>
      <c r="AK56" s="59">
        <f>V56*$AH$55+W56*$AH$56+X56*$AH$57+Y56*$AH$58</f>
        <v>0.64656369335730313</v>
      </c>
      <c r="AL56" s="53"/>
      <c r="AM56" s="50">
        <v>2</v>
      </c>
      <c r="AN56" s="59">
        <f t="shared" ref="AN56:AN58" si="59">AK56/AH56</f>
        <v>4.1987262049310248</v>
      </c>
      <c r="AO56" s="53"/>
      <c r="AP56" s="53"/>
      <c r="AQ56" s="53"/>
      <c r="AR56" s="53"/>
      <c r="AS56" s="53"/>
      <c r="AT56" s="53"/>
      <c r="AU56" s="53"/>
      <c r="AV56" s="53"/>
      <c r="AX56" s="75" t="s">
        <v>10</v>
      </c>
      <c r="AY56" s="59">
        <f t="shared" ref="AY56:AY58" si="60">1/((SUM($F$55:$F$58)+SUM($J$55:$J$58)+SUM($N$55:$N$58)+SUM($R$55:$R$58)))</f>
        <v>3.0150753768844216E-2</v>
      </c>
      <c r="AZ56" s="59">
        <f t="shared" ref="AZ56:AZ58" si="61">1/(SUM($E$55:$E$58)+SUM($I$55:$I$58)+SUM($M$55:$M$58)+SUM($Q$55:$Q$58))</f>
        <v>3.7769784172661872E-2</v>
      </c>
      <c r="BA56" s="59">
        <f t="shared" ref="BA56:BA58" si="62">1/(SUM($D$55:$D$58)+SUM($H$55:$H$58)+SUM($L$55:$L$58)+SUM($P$55:$P$58))</f>
        <v>4.8484848484848485E-2</v>
      </c>
      <c r="BC56" s="75" t="s">
        <v>10</v>
      </c>
      <c r="BD56" s="77">
        <f t="shared" ref="BD56:BD58" si="63">D56+H56+L56+P56</f>
        <v>3.5</v>
      </c>
      <c r="BE56" s="77">
        <f t="shared" si="46"/>
        <v>4.6666666666666661</v>
      </c>
      <c r="BF56" s="77">
        <f t="shared" si="47"/>
        <v>6</v>
      </c>
      <c r="BG56" s="78"/>
      <c r="BH56" s="78"/>
      <c r="BI56" s="78"/>
      <c r="BJ56" s="78"/>
      <c r="BK56" s="53"/>
      <c r="BL56" s="75" t="s">
        <v>10</v>
      </c>
      <c r="BM56" s="77">
        <f t="shared" ref="BM56:BM58" si="64">AY56*BD56</f>
        <v>0.10552763819095476</v>
      </c>
      <c r="BN56" s="77">
        <f t="shared" si="48"/>
        <v>0.17625899280575538</v>
      </c>
      <c r="BO56" s="77">
        <f t="shared" si="49"/>
        <v>0.29090909090909089</v>
      </c>
      <c r="BP56" s="53"/>
      <c r="BQ56" s="99" t="s">
        <v>97</v>
      </c>
      <c r="BR56" s="99">
        <f>IF((BN55&gt;=BN57),1,(IF((BM57&gt;BO55),"",((BM57-BO55)/((BN55-BO55)-(BN57-BM57))))))</f>
        <v>0.54823545598385659</v>
      </c>
      <c r="BS56" s="99" t="s">
        <v>100</v>
      </c>
      <c r="BT56" s="99" t="str">
        <f>IF((BN56&gt;=BN57),1,(IF((BM57&gt;BO56),"",((BM57-BO56)/((BN56-BO56)-(BN57-BM57))))))</f>
        <v/>
      </c>
      <c r="BU56" s="99" t="s">
        <v>103</v>
      </c>
      <c r="BV56" s="99">
        <f>IF((BN57&gt;=BN56),1,(IF((BM56&gt;BO57),"",((BM56-BO57)/((BN57-BO57)-(BN56-BM56))))))</f>
        <v>1</v>
      </c>
      <c r="BW56" s="99" t="s">
        <v>106</v>
      </c>
      <c r="BX56" s="99" t="str">
        <f>IF((BN58&gt;=BN56),1,(IF((BM56&gt;BO58),"",((BM56-BO58)/((BN58-BO58)-(BN56-BM56))))))</f>
        <v/>
      </c>
      <c r="BY56" s="53"/>
      <c r="BZ56" s="50" t="s">
        <v>10</v>
      </c>
      <c r="CA56" s="59">
        <f>MIN(BT55:BT57)</f>
        <v>0.49836772268177992</v>
      </c>
      <c r="CB56" s="53"/>
      <c r="CC56" s="50" t="s">
        <v>10</v>
      </c>
      <c r="CD56" s="59">
        <f t="shared" ref="CD56:CD58" si="65">CA56/SUM($CA$55:$CA$58)</f>
        <v>0.24350969835134842</v>
      </c>
    </row>
    <row r="57" spans="2:82" ht="16.5" thickBot="1" x14ac:dyDescent="0.3">
      <c r="B57" s="32">
        <v>3</v>
      </c>
      <c r="C57" s="51"/>
      <c r="D57" s="55">
        <v>1</v>
      </c>
      <c r="E57" s="55">
        <v>1</v>
      </c>
      <c r="F57" s="55">
        <v>2</v>
      </c>
      <c r="G57" s="54"/>
      <c r="H57" s="55">
        <v>2</v>
      </c>
      <c r="I57" s="55">
        <v>3</v>
      </c>
      <c r="J57" s="55">
        <v>4</v>
      </c>
      <c r="K57" s="54"/>
      <c r="L57" s="66">
        <v>1</v>
      </c>
      <c r="M57" s="66">
        <v>1</v>
      </c>
      <c r="N57" s="66">
        <v>1</v>
      </c>
      <c r="O57" s="54"/>
      <c r="P57" s="55">
        <v>6</v>
      </c>
      <c r="Q57" s="55">
        <v>7</v>
      </c>
      <c r="R57" s="55">
        <v>8</v>
      </c>
      <c r="U57" s="50">
        <v>3</v>
      </c>
      <c r="V57" s="59">
        <f>(4*E57+D57+F57)/6</f>
        <v>1.1666666666666667</v>
      </c>
      <c r="W57" s="59">
        <f t="shared" si="51"/>
        <v>3</v>
      </c>
      <c r="X57" s="57">
        <f t="shared" si="52"/>
        <v>1</v>
      </c>
      <c r="Y57" s="59">
        <f t="shared" si="53"/>
        <v>7</v>
      </c>
      <c r="Z57" s="53"/>
      <c r="AA57" s="50">
        <v>3</v>
      </c>
      <c r="AB57" s="59">
        <f>V57/SUM($V$55:$V$58)</f>
        <v>0.40776699029126218</v>
      </c>
      <c r="AC57" s="59">
        <f t="shared" si="55"/>
        <v>0.40831758034026466</v>
      </c>
      <c r="AD57" s="60">
        <f t="shared" si="56"/>
        <v>0.415327564894932</v>
      </c>
      <c r="AE57" s="59">
        <f t="shared" si="57"/>
        <v>0.5</v>
      </c>
      <c r="AF57" s="53"/>
      <c r="AG57" s="50">
        <v>3</v>
      </c>
      <c r="AH57" s="59">
        <f t="shared" si="58"/>
        <v>0.43285303388161472</v>
      </c>
      <c r="AI57" s="53"/>
      <c r="AJ57" s="50">
        <v>3</v>
      </c>
      <c r="AK57" s="59">
        <f t="shared" ref="AK57:AK58" si="66">V57*$AH$55+W57*$AH$56+X57*$AH$57+Y57*$AH$58</f>
        <v>1.8140359669900399</v>
      </c>
      <c r="AL57" s="53"/>
      <c r="AM57" s="50">
        <v>3</v>
      </c>
      <c r="AN57" s="59">
        <f t="shared" si="59"/>
        <v>4.1908819506765393</v>
      </c>
      <c r="AO57" s="53"/>
      <c r="AP57" s="53"/>
      <c r="AQ57" s="53"/>
      <c r="AR57" s="53"/>
      <c r="AS57" s="53"/>
      <c r="AT57" s="53">
        <v>1.98</v>
      </c>
      <c r="AU57" s="53"/>
      <c r="AV57" s="53">
        <f>AR55/AT57</f>
        <v>2.9655252825369918E-2</v>
      </c>
      <c r="AX57" s="75" t="s">
        <v>13</v>
      </c>
      <c r="AY57" s="59">
        <f t="shared" si="60"/>
        <v>3.0150753768844216E-2</v>
      </c>
      <c r="AZ57" s="59">
        <f t="shared" si="61"/>
        <v>3.7769784172661872E-2</v>
      </c>
      <c r="BA57" s="59">
        <f t="shared" si="62"/>
        <v>4.8484848484848485E-2</v>
      </c>
      <c r="BC57" s="75" t="s">
        <v>13</v>
      </c>
      <c r="BD57" s="77">
        <f t="shared" si="63"/>
        <v>10</v>
      </c>
      <c r="BE57" s="77">
        <f t="shared" si="46"/>
        <v>12</v>
      </c>
      <c r="BF57" s="77">
        <f t="shared" si="47"/>
        <v>15</v>
      </c>
      <c r="BG57" s="78"/>
      <c r="BH57" s="78"/>
      <c r="BI57" s="78"/>
      <c r="BJ57" s="78"/>
      <c r="BK57" s="53"/>
      <c r="BL57" s="75" t="s">
        <v>13</v>
      </c>
      <c r="BM57" s="77">
        <f t="shared" si="64"/>
        <v>0.30150753768844218</v>
      </c>
      <c r="BN57" s="77">
        <f t="shared" si="48"/>
        <v>0.45323741007194246</v>
      </c>
      <c r="BO57" s="77">
        <f t="shared" si="49"/>
        <v>0.72727272727272729</v>
      </c>
      <c r="BP57" s="53"/>
      <c r="BQ57" s="99" t="s">
        <v>98</v>
      </c>
      <c r="BR57" s="99">
        <f>IF((BN55&gt;=BN58),1,(IF((BM58&gt;BO55),"",((BM58-BO55)/((BN55-BO55)-(BN58-BM58))))))</f>
        <v>1</v>
      </c>
      <c r="BS57" s="99" t="s">
        <v>101</v>
      </c>
      <c r="BT57" s="99">
        <f>IF((BN56&gt;=BN58),1,(IF((BM58&gt;BO56),"",((BM58-BO56)/((BN56-BO56)-(BN58-BM58))))))</f>
        <v>1</v>
      </c>
      <c r="BU57" s="99" t="s">
        <v>104</v>
      </c>
      <c r="BV57" s="99">
        <f>IF((BN57&gt;=BN58),1,(IF((BM58&gt;BO57),"",((BM58-BO57)/((BN57-BO57)-(BN58-BM58))))))</f>
        <v>1</v>
      </c>
      <c r="BW57" s="99" t="s">
        <v>107</v>
      </c>
      <c r="BX57" s="99" t="str">
        <f>IF((BN58&gt;=BN57),1,(IF((BM57&gt;BO58),"",((BM57-BO58)/((BN58-BO58)-(BN57-BM57))))))</f>
        <v/>
      </c>
      <c r="BY57" s="53"/>
      <c r="BZ57" s="50" t="s">
        <v>13</v>
      </c>
      <c r="CA57" s="59">
        <f>MIN(BV55:BV57)</f>
        <v>1</v>
      </c>
      <c r="CB57" s="53"/>
      <c r="CC57" s="50" t="s">
        <v>13</v>
      </c>
      <c r="CD57" s="59">
        <f t="shared" si="65"/>
        <v>0.48861450545190177</v>
      </c>
    </row>
    <row r="58" spans="2:82" ht="16.5" thickBot="1" x14ac:dyDescent="0.3">
      <c r="B58" s="32">
        <v>4</v>
      </c>
      <c r="C58" s="51"/>
      <c r="D58" s="55">
        <v>0.25</v>
      </c>
      <c r="E58" s="55">
        <v>0.33333333333333331</v>
      </c>
      <c r="F58" s="55">
        <v>0.5</v>
      </c>
      <c r="G58" s="54"/>
      <c r="H58" s="55">
        <v>0.25</v>
      </c>
      <c r="I58" s="55">
        <v>0.33333333333333331</v>
      </c>
      <c r="J58" s="55">
        <v>0.5</v>
      </c>
      <c r="K58" s="54"/>
      <c r="L58" s="55">
        <v>0.125</v>
      </c>
      <c r="M58" s="55">
        <v>0.14285714285714285</v>
      </c>
      <c r="N58" s="55">
        <v>0.16666666666666666</v>
      </c>
      <c r="O58" s="54"/>
      <c r="P58" s="66">
        <v>1</v>
      </c>
      <c r="Q58" s="66">
        <v>1</v>
      </c>
      <c r="R58" s="66">
        <v>1</v>
      </c>
      <c r="U58" s="50">
        <v>4</v>
      </c>
      <c r="V58" s="59">
        <f t="shared" si="50"/>
        <v>0.34722222222222215</v>
      </c>
      <c r="W58" s="59">
        <f t="shared" si="51"/>
        <v>0.34722222222222215</v>
      </c>
      <c r="X58" s="59">
        <f t="shared" si="52"/>
        <v>0.14384920634920634</v>
      </c>
      <c r="Y58" s="57">
        <f t="shared" si="53"/>
        <v>1</v>
      </c>
      <c r="Z58" s="53"/>
      <c r="AA58" s="50">
        <v>4</v>
      </c>
      <c r="AB58" s="59">
        <f t="shared" si="54"/>
        <v>0.12135922330097085</v>
      </c>
      <c r="AC58" s="59">
        <f t="shared" si="55"/>
        <v>4.7258979206049143E-2</v>
      </c>
      <c r="AD58" s="59">
        <f t="shared" si="56"/>
        <v>5.9744540585084459E-2</v>
      </c>
      <c r="AE58" s="60">
        <f t="shared" si="57"/>
        <v>7.1428571428571425E-2</v>
      </c>
      <c r="AF58" s="53"/>
      <c r="AG58" s="50">
        <v>4</v>
      </c>
      <c r="AH58" s="59">
        <f t="shared" si="58"/>
        <v>7.4947828630168967E-2</v>
      </c>
      <c r="AI58" s="53"/>
      <c r="AJ58" s="50">
        <v>4</v>
      </c>
      <c r="AK58" s="59">
        <f t="shared" si="66"/>
        <v>0.30811587231440485</v>
      </c>
      <c r="AL58" s="53"/>
      <c r="AM58" s="50">
        <v>4</v>
      </c>
      <c r="AN58" s="59">
        <f t="shared" si="59"/>
        <v>4.1110713671880559</v>
      </c>
      <c r="AO58" s="53"/>
      <c r="AP58" s="53"/>
      <c r="AQ58" s="53"/>
      <c r="AR58" s="53"/>
      <c r="AS58" s="53"/>
      <c r="AT58" s="53"/>
      <c r="AU58" s="53"/>
      <c r="AV58" s="53"/>
      <c r="AX58" s="75" t="s">
        <v>15</v>
      </c>
      <c r="AY58" s="59">
        <f t="shared" si="60"/>
        <v>3.0150753768844216E-2</v>
      </c>
      <c r="AZ58" s="59">
        <f t="shared" si="61"/>
        <v>3.7769784172661872E-2</v>
      </c>
      <c r="BA58" s="59">
        <f t="shared" si="62"/>
        <v>4.8484848484848485E-2</v>
      </c>
      <c r="BC58" s="75" t="s">
        <v>15</v>
      </c>
      <c r="BD58" s="77">
        <f t="shared" si="63"/>
        <v>1.625</v>
      </c>
      <c r="BE58" s="77">
        <f t="shared" si="46"/>
        <v>1.8095238095238095</v>
      </c>
      <c r="BF58" s="77">
        <f t="shared" si="47"/>
        <v>2.166666666666667</v>
      </c>
      <c r="BG58" s="78"/>
      <c r="BH58" s="78"/>
      <c r="BI58" s="78"/>
      <c r="BJ58" s="78"/>
      <c r="BK58" s="53"/>
      <c r="BL58" s="75" t="s">
        <v>15</v>
      </c>
      <c r="BM58" s="77">
        <f t="shared" si="64"/>
        <v>4.8994974874371849E-2</v>
      </c>
      <c r="BN58" s="77">
        <f t="shared" si="48"/>
        <v>6.83453237410072E-2</v>
      </c>
      <c r="BO58" s="77">
        <f t="shared" si="49"/>
        <v>0.10505050505050506</v>
      </c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0" t="s">
        <v>15</v>
      </c>
      <c r="CA58" s="59">
        <f>MIN(BX55:BX57)</f>
        <v>0</v>
      </c>
      <c r="CB58" s="53"/>
      <c r="CC58" s="50" t="s">
        <v>15</v>
      </c>
      <c r="CD58" s="59">
        <f t="shared" si="65"/>
        <v>0</v>
      </c>
    </row>
    <row r="59" spans="2:82" ht="15.75" thickBot="1" x14ac:dyDescent="0.3">
      <c r="D59" s="183" t="str">
        <f>IF(AV55&lt;=0.1,"MATRIZ CONSISTENTE","MATRIZ INCONSISTENTE")</f>
        <v>MATRIZ CONSISTENTE</v>
      </c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5"/>
      <c r="Y59" s="58"/>
      <c r="AB59" s="62">
        <f>SUM(AB55:AB58)</f>
        <v>1</v>
      </c>
      <c r="AC59" s="62">
        <f t="shared" ref="AC59:AE59" si="67">SUM(AC55:AC58)</f>
        <v>1</v>
      </c>
      <c r="AD59" s="62">
        <f t="shared" si="67"/>
        <v>1</v>
      </c>
      <c r="AE59" s="62">
        <f t="shared" si="67"/>
        <v>1</v>
      </c>
      <c r="AN59" s="62"/>
      <c r="CD59" s="62"/>
    </row>
    <row r="60" spans="2:82" x14ac:dyDescent="0.25"/>
    <row r="61" spans="2:82" ht="15.75" thickBot="1" x14ac:dyDescent="0.3"/>
    <row r="62" spans="2:82" ht="15.75" thickBot="1" x14ac:dyDescent="0.3">
      <c r="B62" s="19" t="s">
        <v>10</v>
      </c>
      <c r="C62" s="1"/>
      <c r="D62" s="199">
        <v>1</v>
      </c>
      <c r="E62" s="200"/>
      <c r="F62" s="201"/>
      <c r="G62" s="7"/>
      <c r="H62" s="199">
        <v>2</v>
      </c>
      <c r="I62" s="200"/>
      <c r="J62" s="201"/>
      <c r="K62" s="7"/>
      <c r="L62" s="199">
        <v>3</v>
      </c>
      <c r="M62" s="200"/>
      <c r="N62" s="201"/>
      <c r="O62" s="7"/>
      <c r="P62" s="199">
        <v>4</v>
      </c>
      <c r="Q62" s="200"/>
      <c r="R62" s="201"/>
    </row>
    <row r="63" spans="2:82" ht="15.75" thickBot="1" x14ac:dyDescent="0.3">
      <c r="B63" s="1"/>
      <c r="C63" s="1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V63" s="50">
        <v>1</v>
      </c>
      <c r="W63" s="50">
        <v>2</v>
      </c>
      <c r="X63" s="50">
        <v>3</v>
      </c>
      <c r="Y63" s="50">
        <v>4</v>
      </c>
      <c r="AB63" s="50">
        <v>1</v>
      </c>
      <c r="AC63" s="50">
        <v>2</v>
      </c>
      <c r="AD63" s="50">
        <v>3</v>
      </c>
      <c r="AE63" s="50">
        <v>4</v>
      </c>
    </row>
    <row r="64" spans="2:82" ht="16.5" thickBot="1" x14ac:dyDescent="0.3">
      <c r="B64" s="32">
        <v>1</v>
      </c>
      <c r="C64" s="51"/>
      <c r="D64" s="66">
        <v>1</v>
      </c>
      <c r="E64" s="66">
        <v>1</v>
      </c>
      <c r="F64" s="66">
        <v>1</v>
      </c>
      <c r="G64" s="54"/>
      <c r="H64" s="55">
        <v>0.16666666666666666</v>
      </c>
      <c r="I64" s="55">
        <v>0.2</v>
      </c>
      <c r="J64" s="55">
        <v>0.25</v>
      </c>
      <c r="K64" s="54"/>
      <c r="L64" s="55">
        <v>0.125</v>
      </c>
      <c r="M64" s="55">
        <v>0.14285714285714285</v>
      </c>
      <c r="N64" s="55">
        <v>0.16666666666666666</v>
      </c>
      <c r="O64" s="54"/>
      <c r="P64" s="55">
        <v>1</v>
      </c>
      <c r="Q64" s="55">
        <v>1</v>
      </c>
      <c r="R64" s="55">
        <v>2</v>
      </c>
      <c r="U64" s="50">
        <v>1</v>
      </c>
      <c r="V64" s="57">
        <f>(4*E64+D64+F64)/6</f>
        <v>1</v>
      </c>
      <c r="W64" s="59">
        <f>(4*I64+H64+J64)/6</f>
        <v>0.20277777777777781</v>
      </c>
      <c r="X64" s="59">
        <f>(4*M64+L64+N64)/6</f>
        <v>0.14384920634920634</v>
      </c>
      <c r="Y64" s="59">
        <f>(4*Q64+P64+R64)/6</f>
        <v>1.1666666666666667</v>
      </c>
      <c r="Z64" s="53"/>
      <c r="AA64" s="50">
        <v>1</v>
      </c>
      <c r="AB64" s="60">
        <f>V64/SUM($V$64:$V$67)</f>
        <v>7.1856287425149698E-2</v>
      </c>
      <c r="AC64" s="59">
        <f>W64/SUM($W$64:$W$67)</f>
        <v>8.9594108880511975E-2</v>
      </c>
      <c r="AD64" s="59">
        <f>X64/SUM($X$64:$X$67)</f>
        <v>5.86095392077607E-2</v>
      </c>
      <c r="AE64" s="59">
        <f>Y64/SUM($Y$64:$Y$67)</f>
        <v>7.2164948453608269E-2</v>
      </c>
      <c r="AF64" s="53"/>
      <c r="AG64" s="50">
        <v>1</v>
      </c>
      <c r="AH64" s="59">
        <f>AVERAGE(AB64:AE64)</f>
        <v>7.3056220991757653E-2</v>
      </c>
      <c r="AI64" s="53"/>
      <c r="AJ64" s="50">
        <v>1</v>
      </c>
      <c r="AK64" s="59">
        <f>V64*$AH$64+W64*$AH$65+X64*$AH$66+Y64*$AH$67</f>
        <v>0.29547839334911713</v>
      </c>
      <c r="AL64" s="53"/>
      <c r="AM64" s="50">
        <v>1</v>
      </c>
      <c r="AN64" s="59">
        <f>AK64/AH64</f>
        <v>4.044534323537671</v>
      </c>
      <c r="AO64" s="53"/>
      <c r="AP64" s="59">
        <f>AVERAGE(AN64:AN67)</f>
        <v>4.0612328801529758</v>
      </c>
      <c r="AQ64" s="53"/>
      <c r="AR64" s="59">
        <f>(AP64-4)/(4-1)</f>
        <v>2.0410960050991928E-2</v>
      </c>
      <c r="AS64" s="53"/>
      <c r="AT64" s="59">
        <v>0.88200000000000001</v>
      </c>
      <c r="AU64" s="53"/>
      <c r="AV64" s="59">
        <f>AR64/AT64</f>
        <v>2.3141678062349125E-2</v>
      </c>
      <c r="AX64" s="75" t="s">
        <v>67</v>
      </c>
      <c r="AY64" s="59">
        <f>1/((SUM($F$64:$F$67)+SUM($J$64:$J$67)+SUM($N$64:$N$67)+SUM($R$64:$R$67)))</f>
        <v>2.4539877300613498E-2</v>
      </c>
      <c r="AZ64" s="59">
        <f>1/(SUM($E$64:$E$67)+SUM($I$64:$I$67)+SUM($M$64:$M$67)+SUM($Q$64:$Q$67))</f>
        <v>2.887788778877888E-2</v>
      </c>
      <c r="BA64" s="59">
        <f>1/(SUM($D$64:$D$67)+SUM($H$64:$H$67)+SUM($L$64:$L$67)+SUM($P$64:$P$67))</f>
        <v>3.3850493653032443E-2</v>
      </c>
      <c r="BC64" s="75" t="s">
        <v>67</v>
      </c>
      <c r="BD64" s="77">
        <f>D64+H64+L64+P64</f>
        <v>2.291666666666667</v>
      </c>
      <c r="BE64" s="77">
        <f t="shared" ref="BE64:BE67" si="68">E64+I64+M64+Q64</f>
        <v>2.3428571428571425</v>
      </c>
      <c r="BF64" s="77">
        <f t="shared" ref="BF64:BF67" si="69">F64+J64+N64+R64</f>
        <v>3.416666666666667</v>
      </c>
      <c r="BG64" s="78"/>
      <c r="BH64" s="78"/>
      <c r="BI64" s="78"/>
      <c r="BJ64" s="78"/>
      <c r="BK64" s="53"/>
      <c r="BL64" s="75" t="s">
        <v>67</v>
      </c>
      <c r="BM64" s="77">
        <f>AY64*BD64</f>
        <v>5.6237218813905941E-2</v>
      </c>
      <c r="BN64" s="77">
        <f t="shared" ref="BN64:BN67" si="70">AZ64*BE64</f>
        <v>6.7656765676567657E-2</v>
      </c>
      <c r="BO64" s="77">
        <f t="shared" ref="BO64:BO67" si="71">BA64*BF64</f>
        <v>0.11565585331452752</v>
      </c>
      <c r="BP64" s="53"/>
      <c r="BQ64" s="99" t="s">
        <v>96</v>
      </c>
      <c r="BR64" s="99" t="str">
        <f>IF((BN64&gt;=BN65),1,(IF((BM65&gt;BO64),"",((BM65-BO64)/((BN64-BO64)-(BN65-BM65))))))</f>
        <v/>
      </c>
      <c r="BS64" s="99" t="s">
        <v>99</v>
      </c>
      <c r="BT64" s="99">
        <f>IF((BN65&gt;=BN64),1,(IF((BM64&gt;BO65),"",((BM64-BO65)/((BN65-BO65)-(BN64-BM64))))))</f>
        <v>1</v>
      </c>
      <c r="BU64" s="99" t="s">
        <v>102</v>
      </c>
      <c r="BV64" s="99">
        <f>IF((BN66&gt;=BN64),1,(IF((BM64&gt;BO66),"",((BM64-BO66)/((BN66-BO66)-(BN64-BM64))))))</f>
        <v>1</v>
      </c>
      <c r="BW64" s="99" t="s">
        <v>105</v>
      </c>
      <c r="BX64" s="99">
        <f>IF((BN67&gt;=BN64),1,(IF((BM64&gt;BO67),"",((BM64-BO67)/((BN67-BO67)-(BN64-BM64))))))</f>
        <v>0.93236316602678182</v>
      </c>
      <c r="BY64" s="53"/>
      <c r="BZ64" s="50" t="s">
        <v>67</v>
      </c>
      <c r="CA64" s="59">
        <f>MIN(BR64:BR66)</f>
        <v>1</v>
      </c>
      <c r="CB64" s="53"/>
      <c r="CC64" s="50" t="s">
        <v>67</v>
      </c>
      <c r="CD64" s="59">
        <f>CA64/SUM($CA$64:$CA$67)</f>
        <v>0.26730306951760041</v>
      </c>
    </row>
    <row r="65" spans="2:82" ht="16.5" thickBot="1" x14ac:dyDescent="0.3">
      <c r="B65" s="32">
        <v>2</v>
      </c>
      <c r="C65" s="51"/>
      <c r="D65" s="55">
        <v>4</v>
      </c>
      <c r="E65" s="55">
        <v>5</v>
      </c>
      <c r="F65" s="55">
        <v>6</v>
      </c>
      <c r="G65" s="54"/>
      <c r="H65" s="68">
        <v>1</v>
      </c>
      <c r="I65" s="66">
        <v>1</v>
      </c>
      <c r="J65" s="66">
        <v>1</v>
      </c>
      <c r="K65" s="54"/>
      <c r="L65" s="55">
        <v>1</v>
      </c>
      <c r="M65" s="55">
        <v>1</v>
      </c>
      <c r="N65" s="55">
        <v>2</v>
      </c>
      <c r="O65" s="54"/>
      <c r="P65" s="55">
        <v>6</v>
      </c>
      <c r="Q65" s="55">
        <v>7</v>
      </c>
      <c r="R65" s="55">
        <v>8</v>
      </c>
      <c r="U65" s="50">
        <v>2</v>
      </c>
      <c r="V65" s="59">
        <f t="shared" ref="V65:V67" si="72">(4*E65+D65+F65)/6</f>
        <v>5</v>
      </c>
      <c r="W65" s="57">
        <f t="shared" ref="W65:W67" si="73">(4*I65+H65+J65)/6</f>
        <v>1</v>
      </c>
      <c r="X65" s="59">
        <f t="shared" ref="X65:X67" si="74">(4*M65+L65+N65)/6</f>
        <v>1.1666666666666667</v>
      </c>
      <c r="Y65" s="59">
        <f t="shared" ref="Y65:Y67" si="75">(4*Q65+P65+R65)/6</f>
        <v>7</v>
      </c>
      <c r="Z65" s="53"/>
      <c r="AA65" s="50">
        <v>2</v>
      </c>
      <c r="AB65" s="59">
        <f t="shared" ref="AB65:AB67" si="76">V65/SUM($V$64:$V$67)</f>
        <v>0.3592814371257485</v>
      </c>
      <c r="AC65" s="60">
        <f t="shared" ref="AC65:AC67" si="77">W65/SUM($W$64:$W$67)</f>
        <v>0.44183396160252475</v>
      </c>
      <c r="AD65" s="59">
        <f t="shared" ref="AD65:AD67" si="78">X65/SUM($X$64:$X$67)</f>
        <v>0.47534357316087306</v>
      </c>
      <c r="AE65" s="59">
        <f t="shared" ref="AE65:AE67" si="79">Y65/SUM($Y$64:$Y$67)</f>
        <v>0.43298969072164956</v>
      </c>
      <c r="AF65" s="53"/>
      <c r="AG65" s="50">
        <v>2</v>
      </c>
      <c r="AH65" s="59">
        <f t="shared" ref="AH65:AH67" si="80">AVERAGE(AB65:AE65)</f>
        <v>0.42736216565269897</v>
      </c>
      <c r="AI65" s="53"/>
      <c r="AJ65" s="50">
        <v>2</v>
      </c>
      <c r="AK65" s="59">
        <f t="shared" ref="AK65:AK67" si="81">V65*$AH$64+W65*$AH$65+X65*$AH$66+Y65*$AH$67</f>
        <v>1.7399127700450157</v>
      </c>
      <c r="AL65" s="53"/>
      <c r="AM65" s="50">
        <v>2</v>
      </c>
      <c r="AN65" s="59">
        <f t="shared" ref="AN65:AN67" si="82">AK65/AH65</f>
        <v>4.0712840533922625</v>
      </c>
      <c r="AO65" s="53"/>
      <c r="AP65" s="53"/>
      <c r="AQ65" s="53"/>
      <c r="AR65" s="53"/>
      <c r="AS65" s="53"/>
      <c r="AT65" s="53"/>
      <c r="AU65" s="53"/>
      <c r="AV65" s="53"/>
      <c r="AX65" s="75" t="s">
        <v>10</v>
      </c>
      <c r="AY65" s="59">
        <f t="shared" ref="AY65:AY67" si="83">1/((SUM($F$64:$F$67)+SUM($J$64:$J$67)+SUM($N$64:$N$67)+SUM($R$64:$R$67)))</f>
        <v>2.4539877300613498E-2</v>
      </c>
      <c r="AZ65" s="59">
        <f t="shared" ref="AZ65:AZ67" si="84">1/(SUM($E$64:$E$67)+SUM($I$64:$I$67)+SUM($M$64:$M$67)+SUM($Q$64:$Q$67))</f>
        <v>2.887788778877888E-2</v>
      </c>
      <c r="BA65" s="59">
        <f t="shared" ref="BA65:BA67" si="85">1/(SUM($D$64:$D$67)+SUM($H$64:$H$67)+SUM($L$64:$L$67)+SUM($P$64:$P$67))</f>
        <v>3.3850493653032443E-2</v>
      </c>
      <c r="BC65" s="75" t="s">
        <v>10</v>
      </c>
      <c r="BD65" s="77">
        <f t="shared" ref="BD65:BD67" si="86">D65+H65+L65+P65</f>
        <v>12</v>
      </c>
      <c r="BE65" s="77">
        <f t="shared" si="68"/>
        <v>14</v>
      </c>
      <c r="BF65" s="77">
        <f t="shared" si="69"/>
        <v>17</v>
      </c>
      <c r="BG65" s="78"/>
      <c r="BH65" s="78"/>
      <c r="BI65" s="78"/>
      <c r="BJ65" s="78"/>
      <c r="BK65" s="53"/>
      <c r="BL65" s="75" t="s">
        <v>10</v>
      </c>
      <c r="BM65" s="77">
        <f t="shared" ref="BM65:BM67" si="87">AY65*BD65</f>
        <v>0.29447852760736198</v>
      </c>
      <c r="BN65" s="77">
        <f t="shared" si="70"/>
        <v>0.40429042904290435</v>
      </c>
      <c r="BO65" s="77">
        <f t="shared" si="71"/>
        <v>0.57545839210155147</v>
      </c>
      <c r="BP65" s="53"/>
      <c r="BQ65" s="99" t="s">
        <v>97</v>
      </c>
      <c r="BR65" s="99" t="str">
        <f>IF((BN64&gt;=BN66),1,(IF((BM66&gt;BO64),"",((BM66-BO64)/((BN64-BO64)-(BN66-BM66))))))</f>
        <v/>
      </c>
      <c r="BS65" s="99" t="s">
        <v>100</v>
      </c>
      <c r="BT65" s="99">
        <f>IF((BN65&gt;=BN66),1,(IF((BM66&gt;BO65),"",((BM66-BO65)/((BN65-BO65)-(BN66-BM66))))))</f>
        <v>0.80870872590731224</v>
      </c>
      <c r="BU65" s="99" t="s">
        <v>103</v>
      </c>
      <c r="BV65" s="99">
        <f>IF((BN66&gt;=BN65),1,(IF((BM65&gt;BO66),"",((BM65-BO66)/((BN66-BO66)-(BN65-BM65))))))</f>
        <v>1</v>
      </c>
      <c r="BW65" s="99" t="s">
        <v>106</v>
      </c>
      <c r="BX65" s="99" t="str">
        <f>IF((BN67&gt;=BN65),1,(IF((BM65&gt;BO67),"",((BM65-BO67)/((BN67-BO67)-(BN65-BM65))))))</f>
        <v/>
      </c>
      <c r="BY65" s="53"/>
      <c r="BZ65" s="50" t="s">
        <v>10</v>
      </c>
      <c r="CA65" s="59">
        <f>MIN(BT64:BT66)</f>
        <v>0.80870872590731224</v>
      </c>
      <c r="CB65" s="53"/>
      <c r="CC65" s="50" t="s">
        <v>10</v>
      </c>
      <c r="CD65" s="59">
        <f t="shared" ref="CD65:CD67" si="88">CA65/SUM($CA$64:$CA$67)</f>
        <v>0.21617032478069234</v>
      </c>
    </row>
    <row r="66" spans="2:82" ht="16.5" thickBot="1" x14ac:dyDescent="0.3">
      <c r="B66" s="32">
        <v>3</v>
      </c>
      <c r="C66" s="51"/>
      <c r="D66" s="55">
        <v>6</v>
      </c>
      <c r="E66" s="55">
        <v>7</v>
      </c>
      <c r="F66" s="55">
        <v>8</v>
      </c>
      <c r="G66" s="54"/>
      <c r="H66" s="55">
        <v>0.5</v>
      </c>
      <c r="I66" s="55">
        <v>1</v>
      </c>
      <c r="J66" s="55">
        <v>1</v>
      </c>
      <c r="K66" s="54"/>
      <c r="L66" s="66">
        <v>1</v>
      </c>
      <c r="M66" s="66">
        <v>1</v>
      </c>
      <c r="N66" s="66">
        <v>1</v>
      </c>
      <c r="O66" s="54"/>
      <c r="P66" s="55">
        <v>6</v>
      </c>
      <c r="Q66" s="55">
        <v>7</v>
      </c>
      <c r="R66" s="55">
        <v>8</v>
      </c>
      <c r="U66" s="50">
        <v>3</v>
      </c>
      <c r="V66" s="59">
        <f t="shared" si="72"/>
        <v>7</v>
      </c>
      <c r="W66" s="59">
        <f t="shared" si="73"/>
        <v>0.91666666666666663</v>
      </c>
      <c r="X66" s="57">
        <f t="shared" si="74"/>
        <v>1</v>
      </c>
      <c r="Y66" s="59">
        <f t="shared" si="75"/>
        <v>7</v>
      </c>
      <c r="Z66" s="53"/>
      <c r="AA66" s="50">
        <v>3</v>
      </c>
      <c r="AB66" s="59">
        <f t="shared" si="76"/>
        <v>0.50299401197604787</v>
      </c>
      <c r="AC66" s="59">
        <f t="shared" si="77"/>
        <v>0.40501446480231434</v>
      </c>
      <c r="AD66" s="60">
        <f t="shared" si="78"/>
        <v>0.40743734842360546</v>
      </c>
      <c r="AE66" s="59">
        <f t="shared" si="79"/>
        <v>0.43298969072164956</v>
      </c>
      <c r="AF66" s="53"/>
      <c r="AG66" s="50">
        <v>3</v>
      </c>
      <c r="AH66" s="59">
        <f t="shared" si="80"/>
        <v>0.43710887898090428</v>
      </c>
      <c r="AI66" s="53"/>
      <c r="AJ66" s="50">
        <v>3</v>
      </c>
      <c r="AK66" s="59">
        <f>V66*$AH$64+W66*$AH$65+X66*$AH$66+Y66*$AH$67</f>
        <v>1.7775602183939889</v>
      </c>
      <c r="AL66" s="53"/>
      <c r="AM66" s="50">
        <v>3</v>
      </c>
      <c r="AN66" s="59">
        <f t="shared" si="82"/>
        <v>4.066630315399391</v>
      </c>
      <c r="AO66" s="53"/>
      <c r="AP66" s="53"/>
      <c r="AQ66" s="53"/>
      <c r="AR66" s="53"/>
      <c r="AS66" s="53"/>
      <c r="AT66" s="53">
        <v>1.98</v>
      </c>
      <c r="AU66" s="53"/>
      <c r="AV66" s="53">
        <f>AR64/AT66</f>
        <v>1.0308565682319156E-2</v>
      </c>
      <c r="AX66" s="75" t="s">
        <v>13</v>
      </c>
      <c r="AY66" s="59">
        <f t="shared" si="83"/>
        <v>2.4539877300613498E-2</v>
      </c>
      <c r="AZ66" s="59">
        <f t="shared" si="84"/>
        <v>2.887788778877888E-2</v>
      </c>
      <c r="BA66" s="59">
        <f t="shared" si="85"/>
        <v>3.3850493653032443E-2</v>
      </c>
      <c r="BC66" s="75" t="s">
        <v>13</v>
      </c>
      <c r="BD66" s="77">
        <f t="shared" si="86"/>
        <v>13.5</v>
      </c>
      <c r="BE66" s="77">
        <f t="shared" si="68"/>
        <v>16</v>
      </c>
      <c r="BF66" s="77">
        <f t="shared" si="69"/>
        <v>18</v>
      </c>
      <c r="BG66" s="78"/>
      <c r="BH66" s="78"/>
      <c r="BI66" s="78"/>
      <c r="BJ66" s="78"/>
      <c r="BK66" s="53"/>
      <c r="BL66" s="75" t="s">
        <v>13</v>
      </c>
      <c r="BM66" s="77">
        <f t="shared" si="87"/>
        <v>0.33128834355828224</v>
      </c>
      <c r="BN66" s="77">
        <f t="shared" si="70"/>
        <v>0.46204620462046209</v>
      </c>
      <c r="BO66" s="77">
        <f t="shared" si="71"/>
        <v>0.60930888575458397</v>
      </c>
      <c r="BP66" s="53"/>
      <c r="BQ66" s="99" t="s">
        <v>98</v>
      </c>
      <c r="BR66" s="99">
        <f>IF((BN64&gt;=BN67),1,(IF((BM67&gt;BO64),"",((BM67-BO64)/((BN64-BO64)-(BN67-BM67))))))</f>
        <v>1</v>
      </c>
      <c r="BS66" s="99" t="s">
        <v>101</v>
      </c>
      <c r="BT66" s="99">
        <f>IF((BN65&gt;=BN67),1,(IF((BM67&gt;BO65),"",((BM67-BO65)/((BN65-BO65)-(BN67-BM67))))))</f>
        <v>1</v>
      </c>
      <c r="BU66" s="99" t="s">
        <v>104</v>
      </c>
      <c r="BV66" s="99">
        <f>IF((BN66&gt;=BN67),1,(IF((BM67&gt;BO66),"",((BM67-BO66)/((BN66-BO66)-(BN67-BM67))))))</f>
        <v>1</v>
      </c>
      <c r="BW66" s="99" t="s">
        <v>107</v>
      </c>
      <c r="BX66" s="99" t="str">
        <f>IF((BN67&gt;=BN66),1,(IF((BM66&gt;BO67),"",((BM66-BO67)/((BN67-BO67)-(BN66-BM66))))))</f>
        <v/>
      </c>
      <c r="BY66" s="53"/>
      <c r="BZ66" s="50" t="s">
        <v>13</v>
      </c>
      <c r="CA66" s="59">
        <f>MIN(BV64:BV66)</f>
        <v>1</v>
      </c>
      <c r="CB66" s="53"/>
      <c r="CC66" s="50" t="s">
        <v>13</v>
      </c>
      <c r="CD66" s="59">
        <f t="shared" si="88"/>
        <v>0.26730306951760041</v>
      </c>
    </row>
    <row r="67" spans="2:82" ht="16.5" thickBot="1" x14ac:dyDescent="0.3">
      <c r="B67" s="32">
        <v>4</v>
      </c>
      <c r="C67" s="51"/>
      <c r="D67" s="55">
        <v>0.5</v>
      </c>
      <c r="E67" s="55">
        <v>1</v>
      </c>
      <c r="F67" s="55">
        <v>1</v>
      </c>
      <c r="G67" s="54"/>
      <c r="H67" s="55">
        <v>0.125</v>
      </c>
      <c r="I67" s="55">
        <v>0.14285714285714285</v>
      </c>
      <c r="J67" s="55">
        <v>0.16666666666666666</v>
      </c>
      <c r="K67" s="54"/>
      <c r="L67" s="55">
        <v>0.125</v>
      </c>
      <c r="M67" s="55">
        <v>0.14285714285714285</v>
      </c>
      <c r="N67" s="55">
        <v>0.16666666666666666</v>
      </c>
      <c r="O67" s="54"/>
      <c r="P67" s="66">
        <v>1</v>
      </c>
      <c r="Q67" s="66">
        <v>1</v>
      </c>
      <c r="R67" s="66">
        <v>1</v>
      </c>
      <c r="U67" s="50">
        <v>4</v>
      </c>
      <c r="V67" s="59">
        <f t="shared" si="72"/>
        <v>0.91666666666666663</v>
      </c>
      <c r="W67" s="59">
        <f t="shared" si="73"/>
        <v>0.14384920634920634</v>
      </c>
      <c r="X67" s="59">
        <f t="shared" si="74"/>
        <v>0.14384920634920634</v>
      </c>
      <c r="Y67" s="57">
        <f t="shared" si="75"/>
        <v>1</v>
      </c>
      <c r="Z67" s="53"/>
      <c r="AA67" s="50">
        <v>4</v>
      </c>
      <c r="AB67" s="59">
        <f t="shared" si="76"/>
        <v>6.5868263473053898E-2</v>
      </c>
      <c r="AC67" s="59">
        <f t="shared" si="77"/>
        <v>6.355746471464889E-2</v>
      </c>
      <c r="AD67" s="59">
        <f t="shared" si="78"/>
        <v>5.86095392077607E-2</v>
      </c>
      <c r="AE67" s="60">
        <f t="shared" si="79"/>
        <v>6.1855670103092793E-2</v>
      </c>
      <c r="AF67" s="53"/>
      <c r="AG67" s="50">
        <v>4</v>
      </c>
      <c r="AH67" s="59">
        <f t="shared" si="80"/>
        <v>6.2472734374639072E-2</v>
      </c>
      <c r="AI67" s="53"/>
      <c r="AJ67" s="50">
        <v>4</v>
      </c>
      <c r="AK67" s="59">
        <f t="shared" si="81"/>
        <v>0.25379441063283004</v>
      </c>
      <c r="AL67" s="53"/>
      <c r="AM67" s="50">
        <v>4</v>
      </c>
      <c r="AN67" s="59">
        <f t="shared" si="82"/>
        <v>4.0624828282825787</v>
      </c>
      <c r="AO67" s="53"/>
      <c r="AP67" s="53"/>
      <c r="AQ67" s="53"/>
      <c r="AR67" s="53"/>
      <c r="AS67" s="53"/>
      <c r="AT67" s="53"/>
      <c r="AU67" s="53"/>
      <c r="AV67" s="53"/>
      <c r="AX67" s="75" t="s">
        <v>15</v>
      </c>
      <c r="AY67" s="59">
        <f t="shared" si="83"/>
        <v>2.4539877300613498E-2</v>
      </c>
      <c r="AZ67" s="59">
        <f t="shared" si="84"/>
        <v>2.887788778877888E-2</v>
      </c>
      <c r="BA67" s="59">
        <f t="shared" si="85"/>
        <v>3.3850493653032443E-2</v>
      </c>
      <c r="BC67" s="75" t="s">
        <v>15</v>
      </c>
      <c r="BD67" s="77">
        <f t="shared" si="86"/>
        <v>1.75</v>
      </c>
      <c r="BE67" s="77">
        <f t="shared" si="68"/>
        <v>2.2857142857142856</v>
      </c>
      <c r="BF67" s="77">
        <f t="shared" si="69"/>
        <v>2.3333333333333335</v>
      </c>
      <c r="BG67" s="78"/>
      <c r="BH67" s="78"/>
      <c r="BI67" s="78"/>
      <c r="BJ67" s="78"/>
      <c r="BK67" s="53"/>
      <c r="BL67" s="75" t="s">
        <v>15</v>
      </c>
      <c r="BM67" s="77">
        <f t="shared" si="87"/>
        <v>4.2944785276073622E-2</v>
      </c>
      <c r="BN67" s="77">
        <f t="shared" si="70"/>
        <v>6.6006600660066014E-2</v>
      </c>
      <c r="BO67" s="77">
        <f t="shared" si="71"/>
        <v>7.8984485190409043E-2</v>
      </c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0" t="s">
        <v>15</v>
      </c>
      <c r="CA67" s="59">
        <f>MIN(BX64:BX66)</f>
        <v>0.93236316602678182</v>
      </c>
      <c r="CB67" s="53"/>
      <c r="CC67" s="50" t="s">
        <v>15</v>
      </c>
      <c r="CD67" s="59">
        <f t="shared" si="88"/>
        <v>0.24922353618410686</v>
      </c>
    </row>
    <row r="68" spans="2:82" ht="15.75" thickBot="1" x14ac:dyDescent="0.3">
      <c r="D68" s="183" t="str">
        <f>IF(AV64&lt;=0.1,"MATRIZ CONSISTENTE","MATRIZ INCONSISTENTE")</f>
        <v>MATRIZ CONSISTENTE</v>
      </c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5"/>
      <c r="Y68" s="58"/>
      <c r="AB68" s="62">
        <f>SUM(AB64:AB67)</f>
        <v>1</v>
      </c>
      <c r="AC68" s="62">
        <f t="shared" ref="AC68:AE68" si="89">SUM(AC64:AC67)</f>
        <v>1</v>
      </c>
      <c r="AD68" s="62">
        <f t="shared" si="89"/>
        <v>0.99999999999999989</v>
      </c>
      <c r="AE68" s="62">
        <f t="shared" si="89"/>
        <v>1.0000000000000002</v>
      </c>
      <c r="AN68" s="62"/>
      <c r="CD68" s="62"/>
    </row>
    <row r="69" spans="2:82" x14ac:dyDescent="0.25"/>
    <row r="70" spans="2:82" ht="15.75" thickBot="1" x14ac:dyDescent="0.3">
      <c r="W70" s="25"/>
    </row>
    <row r="71" spans="2:82" ht="15.75" thickBot="1" x14ac:dyDescent="0.3">
      <c r="B71" s="19" t="s">
        <v>90</v>
      </c>
      <c r="C71" s="1"/>
      <c r="D71" s="199">
        <v>1</v>
      </c>
      <c r="E71" s="200"/>
      <c r="F71" s="201"/>
      <c r="G71" s="7"/>
      <c r="H71" s="199">
        <v>2</v>
      </c>
      <c r="I71" s="200"/>
      <c r="J71" s="201"/>
      <c r="K71" s="7"/>
      <c r="L71" s="199">
        <v>3</v>
      </c>
      <c r="M71" s="200"/>
      <c r="N71" s="201"/>
      <c r="O71" s="7"/>
      <c r="P71" s="199">
        <v>4</v>
      </c>
      <c r="Q71" s="200"/>
      <c r="R71" s="201"/>
    </row>
    <row r="72" spans="2:82" ht="15.75" thickBot="1" x14ac:dyDescent="0.3">
      <c r="B72" s="1"/>
      <c r="C72" s="1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V72" s="50">
        <v>1</v>
      </c>
      <c r="W72" s="50">
        <v>2</v>
      </c>
      <c r="X72" s="50">
        <v>3</v>
      </c>
      <c r="Y72" s="50">
        <v>4</v>
      </c>
      <c r="AB72" s="50">
        <v>1</v>
      </c>
      <c r="AC72" s="50">
        <v>2</v>
      </c>
      <c r="AD72" s="50">
        <v>3</v>
      </c>
      <c r="AE72" s="50">
        <v>4</v>
      </c>
    </row>
    <row r="73" spans="2:82" ht="16.5" thickBot="1" x14ac:dyDescent="0.3">
      <c r="B73" s="32">
        <v>1</v>
      </c>
      <c r="C73" s="51"/>
      <c r="D73" s="66">
        <v>1</v>
      </c>
      <c r="E73" s="66">
        <v>1</v>
      </c>
      <c r="F73" s="66">
        <v>1</v>
      </c>
      <c r="G73" s="54"/>
      <c r="H73" s="55">
        <v>0.125</v>
      </c>
      <c r="I73" s="55">
        <v>0.14285714285714285</v>
      </c>
      <c r="J73" s="55">
        <v>0.16666666666666666</v>
      </c>
      <c r="K73" s="54"/>
      <c r="L73" s="55">
        <v>0.16666666666666666</v>
      </c>
      <c r="M73" s="55">
        <v>0.2</v>
      </c>
      <c r="N73" s="55">
        <v>0.25</v>
      </c>
      <c r="O73" s="54"/>
      <c r="P73" s="55">
        <v>0.25</v>
      </c>
      <c r="Q73" s="55">
        <v>0.33333333333333331</v>
      </c>
      <c r="R73" s="55">
        <v>0.5</v>
      </c>
      <c r="U73" s="50">
        <v>1</v>
      </c>
      <c r="V73" s="57">
        <f>(4*E73+D73+F73)/6</f>
        <v>1</v>
      </c>
      <c r="W73" s="59">
        <f>(4*I73+H73+J73)/6</f>
        <v>0.14384920634920634</v>
      </c>
      <c r="X73" s="59">
        <f>(4*M73+L73+N73)/6</f>
        <v>0.20277777777777781</v>
      </c>
      <c r="Y73" s="59">
        <f>(4*Q73+P73+R73)/6</f>
        <v>0.34722222222222215</v>
      </c>
      <c r="Z73" s="53"/>
      <c r="AA73" s="50">
        <v>1</v>
      </c>
      <c r="AB73" s="60">
        <f>V73/SUM($V$73:$V$76)</f>
        <v>6.25E-2</v>
      </c>
      <c r="AC73" s="59">
        <f>W73/SUM($W$73:$W$76)</f>
        <v>5.4124673385591633E-2</v>
      </c>
      <c r="AD73" s="59">
        <f>X73/SUM($X$73:$X$76)</f>
        <v>8.7320574162679437E-2</v>
      </c>
      <c r="AE73" s="59">
        <f>Y73/SUM($Y$73:$Y$76)</f>
        <v>3.7147102526002965E-2</v>
      </c>
      <c r="AF73" s="53"/>
      <c r="AG73" s="50">
        <v>1</v>
      </c>
      <c r="AH73" s="59">
        <f>AVERAGE(AB73:AE73)</f>
        <v>6.0273087518568511E-2</v>
      </c>
      <c r="AI73" s="53"/>
      <c r="AJ73" s="50">
        <v>1</v>
      </c>
      <c r="AK73" s="59">
        <f>V73*$AH$73+W73*$AH$74+X73*$AH$75+Y73*$AH$76</f>
        <v>0.24680192054832514</v>
      </c>
      <c r="AL73" s="53"/>
      <c r="AM73" s="50">
        <v>1</v>
      </c>
      <c r="AN73" s="59">
        <f>AK73/AH73</f>
        <v>4.0947283557075478</v>
      </c>
      <c r="AO73" s="53"/>
      <c r="AP73" s="59">
        <f>AVERAGE(AN73:AN76)</f>
        <v>4.1482815937060904</v>
      </c>
      <c r="AQ73" s="53"/>
      <c r="AR73" s="59">
        <f>(AP73-4)/(4-1)</f>
        <v>4.942719790203013E-2</v>
      </c>
      <c r="AS73" s="53"/>
      <c r="AT73" s="59">
        <v>0.88200000000000001</v>
      </c>
      <c r="AU73" s="53"/>
      <c r="AV73" s="59">
        <f>AR73/AT73</f>
        <v>5.6039906918401508E-2</v>
      </c>
      <c r="AX73" s="75" t="s">
        <v>67</v>
      </c>
      <c r="AY73" s="59">
        <f>1/((SUM($F$73:$F$76)+SUM($J$73:$J$76)+SUM($N$73:$N$76)+SUM($R$73:$R$76)))</f>
        <v>2.7272727272727268E-2</v>
      </c>
      <c r="AZ73" s="59">
        <f>1/(SUM($E$73:$E$76)+SUM($I$73:$I$76)+SUM($M$73:$M$76)+SUM($Q$73:$Q$76))</f>
        <v>3.3102143757881466E-2</v>
      </c>
      <c r="BA73" s="59">
        <f>1/(SUM($D$73:$D$76)+SUM($H$73:$H$76)+SUM($L$73:$L$76)+SUM($P$73:$P$76))</f>
        <v>4.0885860306643956E-2</v>
      </c>
      <c r="BC73" s="75" t="s">
        <v>67</v>
      </c>
      <c r="BD73" s="77">
        <f>D73+H73+L73+P73</f>
        <v>1.5416666666666667</v>
      </c>
      <c r="BE73" s="77">
        <f t="shared" ref="BE73:BE76" si="90">E73+I73+M73+Q73</f>
        <v>1.676190476190476</v>
      </c>
      <c r="BF73" s="77">
        <f t="shared" ref="BF73:BF76" si="91">F73+J73+N73+R73</f>
        <v>1.9166666666666667</v>
      </c>
      <c r="BG73" s="78"/>
      <c r="BH73" s="78"/>
      <c r="BI73" s="78"/>
      <c r="BJ73" s="78"/>
      <c r="BK73" s="53"/>
      <c r="BL73" s="75" t="s">
        <v>67</v>
      </c>
      <c r="BM73" s="77">
        <f>AY73*BD73</f>
        <v>4.2045454545454539E-2</v>
      </c>
      <c r="BN73" s="77">
        <f t="shared" ref="BN73:BN76" si="92">AZ73*BE73</f>
        <v>5.5485498108448932E-2</v>
      </c>
      <c r="BO73" s="77">
        <f t="shared" ref="BO73:BO76" si="93">BA73*BF73</f>
        <v>7.8364565587734247E-2</v>
      </c>
      <c r="BP73" s="53"/>
      <c r="BQ73" s="99" t="s">
        <v>96</v>
      </c>
      <c r="BR73" s="99" t="str">
        <f>IF((BN73&gt;=BN74),1,(IF((BM74&gt;BO73),"",((BM74-BO73)/((BN73-BO73)-(BN74-BM74))))))</f>
        <v/>
      </c>
      <c r="BS73" s="99" t="s">
        <v>99</v>
      </c>
      <c r="BT73" s="99">
        <f>IF((BN74&gt;=BN73),1,(IF((BM73&gt;BO74),"",((BM73-BO74)/((BN74-BO74)-(BN73-BM73))))))</f>
        <v>1</v>
      </c>
      <c r="BU73" s="99" t="s">
        <v>102</v>
      </c>
      <c r="BV73" s="99">
        <f>IF((BN75&gt;=BN73),1,(IF((BM73&gt;BO75),"",((BM73-BO75)/((BN75-BO75)-(BN73-BM73))))))</f>
        <v>1</v>
      </c>
      <c r="BW73" s="99" t="s">
        <v>105</v>
      </c>
      <c r="BX73" s="99">
        <f>IF((BN76&gt;=BN73),1,(IF((BM73&gt;BO76),"",((BM73-BO76)/((BN76-BO76)-(BN73-BM73))))))</f>
        <v>1</v>
      </c>
      <c r="BY73" s="53"/>
      <c r="BZ73" s="50" t="s">
        <v>67</v>
      </c>
      <c r="CA73" s="59">
        <f>MIN(BR73:BR75)</f>
        <v>0</v>
      </c>
      <c r="CB73" s="53"/>
      <c r="CC73" s="50" t="s">
        <v>67</v>
      </c>
      <c r="CD73" s="59">
        <f>CA73/SUM($CA$73:$CA$76)</f>
        <v>0</v>
      </c>
    </row>
    <row r="74" spans="2:82" ht="16.5" thickBot="1" x14ac:dyDescent="0.3">
      <c r="B74" s="32">
        <v>2</v>
      </c>
      <c r="C74" s="51"/>
      <c r="D74" s="55">
        <v>6</v>
      </c>
      <c r="E74" s="55">
        <v>7</v>
      </c>
      <c r="F74" s="55">
        <v>8</v>
      </c>
      <c r="G74" s="54"/>
      <c r="H74" s="68">
        <v>1</v>
      </c>
      <c r="I74" s="66">
        <v>1</v>
      </c>
      <c r="J74" s="66">
        <v>1</v>
      </c>
      <c r="K74" s="54"/>
      <c r="L74" s="55">
        <v>0.5</v>
      </c>
      <c r="M74" s="55">
        <v>1</v>
      </c>
      <c r="N74" s="55">
        <v>1</v>
      </c>
      <c r="O74" s="54"/>
      <c r="P74" s="55">
        <v>2</v>
      </c>
      <c r="Q74" s="55">
        <v>3</v>
      </c>
      <c r="R74" s="55">
        <v>4</v>
      </c>
      <c r="U74" s="50">
        <v>2</v>
      </c>
      <c r="V74" s="59">
        <f t="shared" ref="V74:V76" si="94">(4*E74+D74+F74)/6</f>
        <v>7</v>
      </c>
      <c r="W74" s="57">
        <f t="shared" ref="W74:W76" si="95">(4*I74+H74+J74)/6</f>
        <v>1</v>
      </c>
      <c r="X74" s="59">
        <f t="shared" ref="X74:X76" si="96">(4*M74+L74+N74)/6</f>
        <v>0.91666666666666663</v>
      </c>
      <c r="Y74" s="59">
        <f t="shared" ref="Y74:Y76" si="97">(4*Q74+P74+R74)/6</f>
        <v>3</v>
      </c>
      <c r="Z74" s="53"/>
      <c r="AA74" s="50">
        <v>2</v>
      </c>
      <c r="AB74" s="59">
        <f>V74/SUM($V$73:$V$76)</f>
        <v>0.4375</v>
      </c>
      <c r="AC74" s="60">
        <f t="shared" ref="AC74:AC76" si="98">W74/SUM($W$73:$W$76)</f>
        <v>0.37625979843225082</v>
      </c>
      <c r="AD74" s="59">
        <f>X74/SUM($X$73:$X$76)</f>
        <v>0.39473684210526311</v>
      </c>
      <c r="AE74" s="59">
        <f t="shared" ref="AE74:AE76" si="99">Y74/SUM($Y$73:$Y$76)</f>
        <v>0.3209509658246657</v>
      </c>
      <c r="AF74" s="53"/>
      <c r="AG74" s="50">
        <v>2</v>
      </c>
      <c r="AH74" s="59">
        <f t="shared" ref="AH74:AH76" si="100">AVERAGE(AB74:AE74)</f>
        <v>0.38236190159054489</v>
      </c>
      <c r="AI74" s="53"/>
      <c r="AJ74" s="50">
        <v>2</v>
      </c>
      <c r="AK74" s="59">
        <f t="shared" ref="AK74:AK76" si="101">V74*$AH$73+W74*$AH$74+X74*$AH$75+Y74*$AH$76</f>
        <v>1.5820924787778474</v>
      </c>
      <c r="AL74" s="53"/>
      <c r="AM74" s="50">
        <v>2</v>
      </c>
      <c r="AN74" s="59">
        <f t="shared" ref="AN74:AN76" si="102">AK74/AH74</f>
        <v>4.1376833627949763</v>
      </c>
      <c r="AO74" s="53"/>
      <c r="AP74" s="53"/>
      <c r="AQ74" s="53"/>
      <c r="AR74" s="53"/>
      <c r="AS74" s="53"/>
      <c r="AT74" s="53"/>
      <c r="AU74" s="53"/>
      <c r="AV74" s="53"/>
      <c r="AX74" s="75" t="s">
        <v>10</v>
      </c>
      <c r="AY74" s="59">
        <f t="shared" ref="AY74:AY76" si="103">1/((SUM($F$73:$F$76)+SUM($J$73:$J$76)+SUM($N$73:$N$76)+SUM($R$73:$R$76)))</f>
        <v>2.7272727272727268E-2</v>
      </c>
      <c r="AZ74" s="59">
        <f t="shared" ref="AZ74:AZ76" si="104">1/(SUM($E$73:$E$76)+SUM($I$73:$I$76)+SUM($M$73:$M$76)+SUM($Q$73:$Q$76))</f>
        <v>3.3102143757881466E-2</v>
      </c>
      <c r="BA74" s="59">
        <f t="shared" ref="BA74:BA76" si="105">1/(SUM($D$73:$D$76)+SUM($H$73:$H$76)+SUM($L$73:$L$76)+SUM($P$73:$P$76))</f>
        <v>4.0885860306643956E-2</v>
      </c>
      <c r="BC74" s="75" t="s">
        <v>10</v>
      </c>
      <c r="BD74" s="77">
        <f t="shared" ref="BD74:BD76" si="106">D74+H74+L74+P74</f>
        <v>9.5</v>
      </c>
      <c r="BE74" s="77">
        <f t="shared" si="90"/>
        <v>12</v>
      </c>
      <c r="BF74" s="77">
        <f t="shared" si="91"/>
        <v>14</v>
      </c>
      <c r="BG74" s="78"/>
      <c r="BH74" s="78"/>
      <c r="BI74" s="78"/>
      <c r="BJ74" s="78"/>
      <c r="BK74" s="53"/>
      <c r="BL74" s="75" t="s">
        <v>10</v>
      </c>
      <c r="BM74" s="77">
        <f t="shared" ref="BM74:BM76" si="107">AY74*BD74</f>
        <v>0.25909090909090904</v>
      </c>
      <c r="BN74" s="77">
        <f t="shared" si="92"/>
        <v>0.3972257250945776</v>
      </c>
      <c r="BO74" s="77">
        <f t="shared" si="93"/>
        <v>0.57240204429301533</v>
      </c>
      <c r="BP74" s="53"/>
      <c r="BQ74" s="99" t="s">
        <v>97</v>
      </c>
      <c r="BR74" s="99" t="str">
        <f>IF((BN73&gt;=BN75),1,(IF((BM75&gt;BO73),"",((BM75-BO73)/((BN73-BO73)-(BN75-BM75))))))</f>
        <v/>
      </c>
      <c r="BS74" s="99" t="s">
        <v>100</v>
      </c>
      <c r="BT74" s="99">
        <f>IF((BN74&gt;=BN75),1,(IF((BM75&gt;BO74),"",((BM75-BO74)/((BN74-BO74)-(BN75-BM75))))))</f>
        <v>1</v>
      </c>
      <c r="BU74" s="99" t="s">
        <v>103</v>
      </c>
      <c r="BV74" s="99">
        <f>IF((BN75&gt;=BN74),1,(IF((BM74&gt;BO75),"",((BM74-BO75)/((BN75-BO75)-(BN74-BM74))))))</f>
        <v>1</v>
      </c>
      <c r="BW74" s="99" t="s">
        <v>106</v>
      </c>
      <c r="BX74" s="99" t="str">
        <f>IF((BN76&gt;=BN74),1,(IF((BM74&gt;BO76),"",((BM74-BO76)/((BN76-BO76)-(BN74-BM74))))))</f>
        <v/>
      </c>
      <c r="BY74" s="53"/>
      <c r="BZ74" s="50" t="s">
        <v>10</v>
      </c>
      <c r="CA74" s="59">
        <f>MIN(BT73:BT75)</f>
        <v>1</v>
      </c>
      <c r="CB74" s="53"/>
      <c r="CC74" s="50" t="s">
        <v>10</v>
      </c>
      <c r="CD74" s="59">
        <f t="shared" ref="CD74:CD76" si="108">CA74/SUM($CA$73:$CA$76)</f>
        <v>0.33333333333333331</v>
      </c>
    </row>
    <row r="75" spans="2:82" ht="16.5" thickBot="1" x14ac:dyDescent="0.3">
      <c r="B75" s="32">
        <v>3</v>
      </c>
      <c r="C75" s="51"/>
      <c r="D75" s="55">
        <v>4</v>
      </c>
      <c r="E75" s="55">
        <v>5</v>
      </c>
      <c r="F75" s="55">
        <v>6</v>
      </c>
      <c r="G75" s="54"/>
      <c r="H75" s="55">
        <v>1</v>
      </c>
      <c r="I75" s="55">
        <v>1</v>
      </c>
      <c r="J75" s="55">
        <v>2</v>
      </c>
      <c r="K75" s="54"/>
      <c r="L75" s="66">
        <v>1</v>
      </c>
      <c r="M75" s="66">
        <v>1</v>
      </c>
      <c r="N75" s="66">
        <v>1</v>
      </c>
      <c r="O75" s="54"/>
      <c r="P75" s="55">
        <v>4</v>
      </c>
      <c r="Q75" s="55">
        <v>5</v>
      </c>
      <c r="R75" s="55">
        <v>6</v>
      </c>
      <c r="U75" s="50">
        <v>3</v>
      </c>
      <c r="V75" s="59">
        <f t="shared" si="94"/>
        <v>5</v>
      </c>
      <c r="W75" s="59">
        <f t="shared" si="95"/>
        <v>1.1666666666666667</v>
      </c>
      <c r="X75" s="57">
        <f t="shared" si="96"/>
        <v>1</v>
      </c>
      <c r="Y75" s="59">
        <f t="shared" si="97"/>
        <v>5</v>
      </c>
      <c r="Z75" s="53"/>
      <c r="AA75" s="50">
        <v>3</v>
      </c>
      <c r="AB75" s="59">
        <f t="shared" ref="AB75:AB76" si="109">V75/SUM($V$73:$V$76)</f>
        <v>0.3125</v>
      </c>
      <c r="AC75" s="59">
        <f t="shared" si="98"/>
        <v>0.43896976483762601</v>
      </c>
      <c r="AD75" s="60">
        <f t="shared" ref="AD75:AD76" si="110">X75/SUM($X$73:$X$76)</f>
        <v>0.43062200956937796</v>
      </c>
      <c r="AE75" s="59">
        <f t="shared" si="99"/>
        <v>0.53491827637444289</v>
      </c>
      <c r="AF75" s="53"/>
      <c r="AG75" s="50">
        <v>3</v>
      </c>
      <c r="AH75" s="59">
        <f t="shared" si="100"/>
        <v>0.42925251269536174</v>
      </c>
      <c r="AI75" s="53"/>
      <c r="AJ75" s="50">
        <v>3</v>
      </c>
      <c r="AK75" s="59">
        <f t="shared" si="101"/>
        <v>1.8172693264547977</v>
      </c>
      <c r="AL75" s="53"/>
      <c r="AM75" s="50">
        <v>3</v>
      </c>
      <c r="AN75" s="59">
        <f t="shared" si="102"/>
        <v>4.2335671258947389</v>
      </c>
      <c r="AO75" s="53"/>
      <c r="AP75" s="53"/>
      <c r="AQ75" s="53"/>
      <c r="AR75" s="53"/>
      <c r="AS75" s="53"/>
      <c r="AT75" s="53">
        <v>1.98</v>
      </c>
      <c r="AU75" s="53"/>
      <c r="AV75" s="53">
        <f>AR73/AT75</f>
        <v>2.4963231263651582E-2</v>
      </c>
      <c r="AX75" s="75" t="s">
        <v>13</v>
      </c>
      <c r="AY75" s="59">
        <f t="shared" si="103"/>
        <v>2.7272727272727268E-2</v>
      </c>
      <c r="AZ75" s="59">
        <f t="shared" si="104"/>
        <v>3.3102143757881466E-2</v>
      </c>
      <c r="BA75" s="59">
        <f t="shared" si="105"/>
        <v>4.0885860306643956E-2</v>
      </c>
      <c r="BC75" s="75" t="s">
        <v>13</v>
      </c>
      <c r="BD75" s="77">
        <f t="shared" si="106"/>
        <v>10</v>
      </c>
      <c r="BE75" s="77">
        <f t="shared" si="90"/>
        <v>12</v>
      </c>
      <c r="BF75" s="77">
        <f t="shared" si="91"/>
        <v>15</v>
      </c>
      <c r="BG75" s="78"/>
      <c r="BH75" s="78"/>
      <c r="BI75" s="78"/>
      <c r="BJ75" s="78"/>
      <c r="BK75" s="53"/>
      <c r="BL75" s="75" t="s">
        <v>13</v>
      </c>
      <c r="BM75" s="77">
        <f t="shared" si="107"/>
        <v>0.27272727272727271</v>
      </c>
      <c r="BN75" s="77">
        <f t="shared" si="92"/>
        <v>0.3972257250945776</v>
      </c>
      <c r="BO75" s="77">
        <f t="shared" si="93"/>
        <v>0.61328790459965932</v>
      </c>
      <c r="BP75" s="53"/>
      <c r="BQ75" s="99" t="s">
        <v>98</v>
      </c>
      <c r="BR75" s="99" t="str">
        <f>IF((BN73&gt;=BN76),1,(IF((BM76&gt;BO73),"",((BM76-BO73)/((BN73-BO73)-(BN76-BM76))))))</f>
        <v/>
      </c>
      <c r="BS75" s="99" t="s">
        <v>101</v>
      </c>
      <c r="BT75" s="99">
        <f>IF((BN74&gt;=BN76),1,(IF((BM76&gt;BO74),"",((BM76-BO74)/((BN74-BO74)-(BN76-BM76))))))</f>
        <v>1</v>
      </c>
      <c r="BU75" s="99" t="s">
        <v>104</v>
      </c>
      <c r="BV75" s="99">
        <f>IF((BN75&gt;=BN76),1,(IF((BM76&gt;BO75),"",((BM76-BO75)/((BN75-BO75)-(BN76-BM76))))))</f>
        <v>1</v>
      </c>
      <c r="BW75" s="99" t="s">
        <v>107</v>
      </c>
      <c r="BX75" s="99" t="str">
        <f>IF((BN76&gt;=BN75),1,(IF((BM75&gt;BO76),"",((BM75-BO76)/((BN76-BO76)-(BN75-BM75))))))</f>
        <v/>
      </c>
      <c r="BY75" s="53"/>
      <c r="BZ75" s="50" t="s">
        <v>13</v>
      </c>
      <c r="CA75" s="59">
        <f>MIN(BV73:BV75)</f>
        <v>1</v>
      </c>
      <c r="CB75" s="53"/>
      <c r="CC75" s="50" t="s">
        <v>13</v>
      </c>
      <c r="CD75" s="59">
        <f t="shared" si="108"/>
        <v>0.33333333333333331</v>
      </c>
    </row>
    <row r="76" spans="2:82" ht="16.5" thickBot="1" x14ac:dyDescent="0.3">
      <c r="B76" s="32">
        <v>4</v>
      </c>
      <c r="C76" s="51"/>
      <c r="D76" s="55">
        <v>2</v>
      </c>
      <c r="E76" s="55">
        <v>3</v>
      </c>
      <c r="F76" s="55">
        <v>4</v>
      </c>
      <c r="G76" s="54"/>
      <c r="H76" s="55">
        <v>0.25</v>
      </c>
      <c r="I76" s="55">
        <v>0.33333333333333331</v>
      </c>
      <c r="J76" s="55">
        <v>0.5</v>
      </c>
      <c r="K76" s="54"/>
      <c r="L76" s="55">
        <v>0.16666666666666666</v>
      </c>
      <c r="M76" s="55">
        <v>0.2</v>
      </c>
      <c r="N76" s="55">
        <v>0.25</v>
      </c>
      <c r="O76" s="54"/>
      <c r="P76" s="66">
        <v>1</v>
      </c>
      <c r="Q76" s="66">
        <v>1</v>
      </c>
      <c r="R76" s="66">
        <v>1</v>
      </c>
      <c r="U76" s="50">
        <v>4</v>
      </c>
      <c r="V76" s="59">
        <f t="shared" si="94"/>
        <v>3</v>
      </c>
      <c r="W76" s="59">
        <f t="shared" si="95"/>
        <v>0.34722222222222215</v>
      </c>
      <c r="X76" s="59">
        <f t="shared" si="96"/>
        <v>0.20277777777777781</v>
      </c>
      <c r="Y76" s="57">
        <f t="shared" si="97"/>
        <v>1</v>
      </c>
      <c r="Z76" s="53"/>
      <c r="AA76" s="50">
        <v>4</v>
      </c>
      <c r="AB76" s="59">
        <f t="shared" si="109"/>
        <v>0.1875</v>
      </c>
      <c r="AC76" s="59">
        <f t="shared" si="98"/>
        <v>0.13064576334453151</v>
      </c>
      <c r="AD76" s="59">
        <f t="shared" si="110"/>
        <v>8.7320574162679437E-2</v>
      </c>
      <c r="AE76" s="60">
        <f t="shared" si="99"/>
        <v>0.10698365527488857</v>
      </c>
      <c r="AF76" s="53"/>
      <c r="AG76" s="50">
        <v>4</v>
      </c>
      <c r="AH76" s="59">
        <f t="shared" si="100"/>
        <v>0.12811249819552489</v>
      </c>
      <c r="AI76" s="53"/>
      <c r="AJ76" s="50">
        <v>4</v>
      </c>
      <c r="AK76" s="59">
        <f t="shared" si="101"/>
        <v>0.52873918054450675</v>
      </c>
      <c r="AL76" s="53"/>
      <c r="AM76" s="50">
        <v>4</v>
      </c>
      <c r="AN76" s="59">
        <f t="shared" si="102"/>
        <v>4.1271475304270995</v>
      </c>
      <c r="AO76" s="53"/>
      <c r="AP76" s="53"/>
      <c r="AQ76" s="53"/>
      <c r="AR76" s="53"/>
      <c r="AS76" s="53"/>
      <c r="AT76" s="53"/>
      <c r="AU76" s="53"/>
      <c r="AV76" s="53"/>
      <c r="AX76" s="75" t="s">
        <v>15</v>
      </c>
      <c r="AY76" s="59">
        <f t="shared" si="103"/>
        <v>2.7272727272727268E-2</v>
      </c>
      <c r="AZ76" s="59">
        <f t="shared" si="104"/>
        <v>3.3102143757881466E-2</v>
      </c>
      <c r="BA76" s="59">
        <f t="shared" si="105"/>
        <v>4.0885860306643956E-2</v>
      </c>
      <c r="BC76" s="75" t="s">
        <v>15</v>
      </c>
      <c r="BD76" s="77">
        <f t="shared" si="106"/>
        <v>3.4166666666666665</v>
      </c>
      <c r="BE76" s="77">
        <f t="shared" si="90"/>
        <v>4.5333333333333332</v>
      </c>
      <c r="BF76" s="77">
        <f t="shared" si="91"/>
        <v>5.75</v>
      </c>
      <c r="BG76" s="78"/>
      <c r="BH76" s="78"/>
      <c r="BI76" s="78"/>
      <c r="BJ76" s="78"/>
      <c r="BK76" s="53"/>
      <c r="BL76" s="75" t="s">
        <v>15</v>
      </c>
      <c r="BM76" s="77">
        <f t="shared" si="107"/>
        <v>9.3181818181818157E-2</v>
      </c>
      <c r="BN76" s="77">
        <f t="shared" si="92"/>
        <v>0.15006305170239598</v>
      </c>
      <c r="BO76" s="77">
        <f t="shared" si="93"/>
        <v>0.23509369676320274</v>
      </c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0" t="s">
        <v>15</v>
      </c>
      <c r="CA76" s="59">
        <f>MIN(BX73:BX75)</f>
        <v>1</v>
      </c>
      <c r="CB76" s="53"/>
      <c r="CC76" s="50" t="s">
        <v>15</v>
      </c>
      <c r="CD76" s="59">
        <f t="shared" si="108"/>
        <v>0.33333333333333331</v>
      </c>
    </row>
    <row r="77" spans="2:82" ht="15.75" thickBot="1" x14ac:dyDescent="0.3">
      <c r="D77" s="183" t="str">
        <f>IF(AV73&lt;=0.1,"MATRIZ CONSISTENTE","MATRIZ INCONSISTENTE")</f>
        <v>MATRIZ CONSISTENTE</v>
      </c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5"/>
      <c r="Y77" s="58"/>
      <c r="AB77" s="62">
        <f>SUM(AB73:AB76)</f>
        <v>1</v>
      </c>
      <c r="AC77" s="62">
        <f t="shared" ref="AC77:AE77" si="111">SUM(AC73:AC76)</f>
        <v>1</v>
      </c>
      <c r="AD77" s="62">
        <f t="shared" si="111"/>
        <v>1</v>
      </c>
      <c r="AE77" s="62">
        <f t="shared" si="111"/>
        <v>1.0000000000000002</v>
      </c>
      <c r="AN77" s="62"/>
      <c r="CD77" s="62"/>
    </row>
    <row r="78" spans="2:82" x14ac:dyDescent="0.25"/>
    <row r="79" spans="2:82" ht="15.75" thickBot="1" x14ac:dyDescent="0.3"/>
    <row r="80" spans="2:82" ht="15.75" thickBot="1" x14ac:dyDescent="0.3">
      <c r="B80" s="19" t="s">
        <v>2</v>
      </c>
      <c r="C80" s="1"/>
      <c r="D80" s="199">
        <v>1</v>
      </c>
      <c r="E80" s="200"/>
      <c r="F80" s="201"/>
      <c r="G80" s="7"/>
      <c r="H80" s="199">
        <v>2</v>
      </c>
      <c r="I80" s="200"/>
      <c r="J80" s="201"/>
      <c r="K80" s="7"/>
      <c r="L80" s="199">
        <v>3</v>
      </c>
      <c r="M80" s="200"/>
      <c r="N80" s="201"/>
      <c r="O80" s="7"/>
      <c r="P80" s="199">
        <v>4</v>
      </c>
      <c r="Q80" s="200"/>
      <c r="R80" s="201"/>
    </row>
    <row r="81" spans="2:82" ht="15.75" thickBot="1" x14ac:dyDescent="0.3">
      <c r="B81" s="1"/>
      <c r="C81" s="1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V81" s="50">
        <v>1</v>
      </c>
      <c r="W81" s="50">
        <v>2</v>
      </c>
      <c r="X81" s="50">
        <v>3</v>
      </c>
      <c r="Y81" s="50">
        <v>4</v>
      </c>
      <c r="AB81" s="50">
        <v>1</v>
      </c>
      <c r="AC81" s="50">
        <v>2</v>
      </c>
      <c r="AD81" s="50">
        <v>3</v>
      </c>
      <c r="AE81" s="50">
        <v>4</v>
      </c>
    </row>
    <row r="82" spans="2:82" ht="16.5" thickBot="1" x14ac:dyDescent="0.3">
      <c r="B82" s="32">
        <v>1</v>
      </c>
      <c r="C82" s="51"/>
      <c r="D82" s="66">
        <v>1</v>
      </c>
      <c r="E82" s="66">
        <v>1</v>
      </c>
      <c r="F82" s="66">
        <v>1</v>
      </c>
      <c r="G82" s="54"/>
      <c r="H82" s="55">
        <v>0.1111111111111111</v>
      </c>
      <c r="I82" s="55">
        <v>0.1111111111111111</v>
      </c>
      <c r="J82" s="55">
        <v>0.125</v>
      </c>
      <c r="K82" s="54"/>
      <c r="L82" s="55">
        <v>0.16666666666666666</v>
      </c>
      <c r="M82" s="55">
        <v>0.2</v>
      </c>
      <c r="N82" s="55">
        <v>0.25</v>
      </c>
      <c r="O82" s="54"/>
      <c r="P82" s="55">
        <v>1</v>
      </c>
      <c r="Q82" s="55">
        <v>1</v>
      </c>
      <c r="R82" s="55">
        <v>2</v>
      </c>
      <c r="U82" s="50">
        <v>1</v>
      </c>
      <c r="V82" s="57">
        <f>(4*E82+D82+F82)/6</f>
        <v>1</v>
      </c>
      <c r="W82" s="59">
        <f>(4*I82+H82+J82)/6</f>
        <v>0.11342592592592593</v>
      </c>
      <c r="X82" s="59">
        <f>(4*M82+L82+N82)/6</f>
        <v>0.20277777777777781</v>
      </c>
      <c r="Y82" s="59">
        <f>(4*Q82+P82+R82)/6</f>
        <v>1.1666666666666667</v>
      </c>
      <c r="Z82" s="53"/>
      <c r="AA82" s="50">
        <v>1</v>
      </c>
      <c r="AB82" s="60">
        <f>V82/SUM($V$82:$V$85)</f>
        <v>6.25E-2</v>
      </c>
      <c r="AC82" s="59">
        <f>W82/SUM($W$82:$W$85)</f>
        <v>5.2175235777304534E-2</v>
      </c>
      <c r="AD82" s="59">
        <f>X82/SUM($X$82:$X$85)</f>
        <v>7.8833693304535643E-2</v>
      </c>
      <c r="AE82" s="59">
        <f>Y82/SUM($Y$82:$Y$85)</f>
        <v>8.2352941176470601E-2</v>
      </c>
      <c r="AF82" s="53"/>
      <c r="AG82" s="50">
        <v>1</v>
      </c>
      <c r="AH82" s="59">
        <f>AVERAGE(AB82:AE82)</f>
        <v>6.8965467564577693E-2</v>
      </c>
      <c r="AI82" s="53"/>
      <c r="AJ82" s="50">
        <v>1</v>
      </c>
      <c r="AK82" s="59">
        <f>V82*$AH$82+W82*$AH$83+X82*$AH$84+Y82*$AH$85</f>
        <v>0.28350406523946264</v>
      </c>
      <c r="AL82" s="53"/>
      <c r="AM82" s="50">
        <v>1</v>
      </c>
      <c r="AN82" s="59">
        <f>AK82/AH82</f>
        <v>4.1108119070460285</v>
      </c>
      <c r="AO82" s="53"/>
      <c r="AP82" s="59">
        <f>AVERAGE(AN82:AN85)</f>
        <v>4.130626764318281</v>
      </c>
      <c r="AQ82" s="53"/>
      <c r="AR82" s="59">
        <f>(AP82-4)/(4-1)</f>
        <v>4.3542254772760337E-2</v>
      </c>
      <c r="AS82" s="53"/>
      <c r="AT82" s="59">
        <v>0.88200000000000001</v>
      </c>
      <c r="AU82" s="53"/>
      <c r="AV82" s="59">
        <f>AR82/AT82</f>
        <v>4.9367635796780426E-2</v>
      </c>
      <c r="AX82" s="75" t="s">
        <v>67</v>
      </c>
      <c r="AY82" s="59">
        <f>1/((SUM($F$82:$F$85)+SUM($J$82:$J$85)+SUM($N$82:$N$85)+SUM($R$82:$R$85)))</f>
        <v>2.451481103166496E-2</v>
      </c>
      <c r="AZ82" s="59">
        <f>1/(SUM($E$82:$E$85)+SUM($I$82:$I$85)+SUM($M$82:$M$85)+SUM($Q$82:$Q$85))</f>
        <v>2.8856724074752659E-2</v>
      </c>
      <c r="BA82" s="59">
        <f>1/(SUM($D$82:$D$85)+SUM($H$82:$H$85)+SUM($L$82:$L$85)+SUM($P$82:$P$85))</f>
        <v>3.3256351039260973E-2</v>
      </c>
      <c r="BC82" s="75" t="s">
        <v>67</v>
      </c>
      <c r="BD82" s="77">
        <f>D82+H82+L82+P82</f>
        <v>2.2777777777777777</v>
      </c>
      <c r="BE82" s="77">
        <f t="shared" ref="BE82:BE85" si="112">E82+I82+M82+Q82</f>
        <v>2.3111111111111109</v>
      </c>
      <c r="BF82" s="77">
        <f t="shared" ref="BF82:BF85" si="113">F82+J82+N82+R82</f>
        <v>3.375</v>
      </c>
      <c r="BG82" s="78"/>
      <c r="BH82" s="78"/>
      <c r="BI82" s="78"/>
      <c r="BJ82" s="78"/>
      <c r="BK82" s="53"/>
      <c r="BL82" s="75" t="s">
        <v>67</v>
      </c>
      <c r="BM82" s="77">
        <f>AY82*BD82</f>
        <v>5.5839291794347962E-2</v>
      </c>
      <c r="BN82" s="77">
        <f t="shared" ref="BN82:BN85" si="114">AZ82*BE82</f>
        <v>6.6691095639428363E-2</v>
      </c>
      <c r="BO82" s="77">
        <f t="shared" ref="BO82:BO85" si="115">BA82*BF82</f>
        <v>0.11224018475750579</v>
      </c>
      <c r="BP82" s="53"/>
      <c r="BQ82" s="99" t="s">
        <v>96</v>
      </c>
      <c r="BR82" s="99" t="str">
        <f>IF((BN82&gt;=BN83),1,(IF((BM83&gt;BO82),"",((BM83-BO82)/((BN82-BO82)-(BN83-BM83))))))</f>
        <v/>
      </c>
      <c r="BS82" s="99" t="s">
        <v>99</v>
      </c>
      <c r="BT82" s="99">
        <f>IF((BN83&gt;=BN82),1,(IF((BM82&gt;BO83),"",((BM82-BO83)/((BN83-BO83)-(BN82-BM82))))))</f>
        <v>1</v>
      </c>
      <c r="BU82" s="99" t="s">
        <v>102</v>
      </c>
      <c r="BV82" s="99">
        <f>IF((BN84&gt;=BN82),1,(IF((BM82&gt;BO84),"",((BM82-BO84)/((BN84-BO84)-(BN82-BM82))))))</f>
        <v>1</v>
      </c>
      <c r="BW82" s="99" t="s">
        <v>105</v>
      </c>
      <c r="BX82" s="99">
        <f>IF((BN85&gt;=BN82),1,(IF((BM82&gt;BO85),"",((BM82-BO85)/((BN85-BO85)-(BN82-BM82))))))</f>
        <v>1</v>
      </c>
      <c r="BY82" s="53"/>
      <c r="BZ82" s="50" t="s">
        <v>67</v>
      </c>
      <c r="CA82" s="59">
        <f>MIN(BR82:BR84)</f>
        <v>0.98392167747057735</v>
      </c>
      <c r="CB82" s="53"/>
      <c r="CC82" s="50" t="s">
        <v>67</v>
      </c>
      <c r="CD82" s="59">
        <f>CA82/SUM($CA$82:$CA$85)</f>
        <v>0.2998385629745044</v>
      </c>
    </row>
    <row r="83" spans="2:82" ht="16.5" thickBot="1" x14ac:dyDescent="0.3">
      <c r="B83" s="32">
        <v>2</v>
      </c>
      <c r="C83" s="51"/>
      <c r="D83" s="55">
        <v>8</v>
      </c>
      <c r="E83" s="55">
        <v>9</v>
      </c>
      <c r="F83" s="55">
        <v>9</v>
      </c>
      <c r="G83" s="54"/>
      <c r="H83" s="68">
        <v>1</v>
      </c>
      <c r="I83" s="66">
        <v>1</v>
      </c>
      <c r="J83" s="66">
        <v>1</v>
      </c>
      <c r="K83" s="54"/>
      <c r="L83" s="55">
        <v>1</v>
      </c>
      <c r="M83" s="55">
        <v>1</v>
      </c>
      <c r="N83" s="55">
        <v>2</v>
      </c>
      <c r="O83" s="54"/>
      <c r="P83" s="55">
        <v>6</v>
      </c>
      <c r="Q83" s="55">
        <v>7</v>
      </c>
      <c r="R83" s="55">
        <v>8</v>
      </c>
      <c r="U83" s="50">
        <v>2</v>
      </c>
      <c r="V83" s="59">
        <f t="shared" ref="V83:V85" si="116">(4*E83+D83+F83)/6</f>
        <v>8.8333333333333339</v>
      </c>
      <c r="W83" s="57">
        <f t="shared" ref="W83:W85" si="117">(4*I83+H83+J83)/6</f>
        <v>1</v>
      </c>
      <c r="X83" s="59">
        <f t="shared" ref="X83:X85" si="118">(4*M83+L83+N83)/6</f>
        <v>1.1666666666666667</v>
      </c>
      <c r="Y83" s="59">
        <f t="shared" ref="Y83:Y85" si="119">(4*Q83+P83+R83)/6</f>
        <v>7</v>
      </c>
      <c r="Z83" s="53"/>
      <c r="AA83" s="50">
        <v>2</v>
      </c>
      <c r="AB83" s="59">
        <f t="shared" ref="AB83:AB85" si="120">V83/SUM($V$82:$V$85)</f>
        <v>0.55208333333333337</v>
      </c>
      <c r="AC83" s="60">
        <f t="shared" ref="AC83:AC85" si="121">W83/SUM($W$82:$W$85)</f>
        <v>0.4599939154243991</v>
      </c>
      <c r="AD83" s="59">
        <f t="shared" ref="AD83:AD85" si="122">X83/SUM($X$82:$X$85)</f>
        <v>0.45356371490280778</v>
      </c>
      <c r="AE83" s="59">
        <f t="shared" ref="AE83:AE85" si="123">Y83/SUM($Y$82:$Y$85)</f>
        <v>0.49411764705882355</v>
      </c>
      <c r="AF83" s="53"/>
      <c r="AG83" s="50">
        <v>2</v>
      </c>
      <c r="AH83" s="59">
        <f t="shared" ref="AH83:AH85" si="124">AVERAGE(AB83:AE83)</f>
        <v>0.48993965267984096</v>
      </c>
      <c r="AI83" s="53"/>
      <c r="AJ83" s="50">
        <v>2</v>
      </c>
      <c r="AK83" s="59">
        <f t="shared" ref="AK83:AK85" si="125">V83*$AH$82+W83*$AH$83+X83*$AH$84+Y83*$AH$85</f>
        <v>2.0344866601468068</v>
      </c>
      <c r="AL83" s="53"/>
      <c r="AM83" s="50">
        <v>2</v>
      </c>
      <c r="AN83" s="59">
        <f t="shared" ref="AN83:AN85" si="126">AK83/AH83</f>
        <v>4.1525250079651652</v>
      </c>
      <c r="AO83" s="53"/>
      <c r="AP83" s="53"/>
      <c r="AQ83" s="53"/>
      <c r="AR83" s="53"/>
      <c r="AS83" s="53"/>
      <c r="AT83" s="53"/>
      <c r="AU83" s="53"/>
      <c r="AV83" s="53"/>
      <c r="AX83" s="75" t="s">
        <v>10</v>
      </c>
      <c r="AY83" s="59">
        <f t="shared" ref="AY83:AY85" si="127">1/((SUM($F$82:$F$85)+SUM($J$82:$J$85)+SUM($N$82:$N$85)+SUM($R$82:$R$85)))</f>
        <v>2.451481103166496E-2</v>
      </c>
      <c r="AZ83" s="59">
        <f t="shared" ref="AZ83:AZ85" si="128">1/(SUM($E$82:$E$85)+SUM($I$82:$I$85)+SUM($M$82:$M$85)+SUM($Q$82:$Q$85))</f>
        <v>2.8856724074752659E-2</v>
      </c>
      <c r="BA83" s="59">
        <f t="shared" ref="BA83:BA85" si="129">1/(SUM($D$82:$D$85)+SUM($H$82:$H$85)+SUM($L$82:$L$85)+SUM($P$82:$P$85))</f>
        <v>3.3256351039260973E-2</v>
      </c>
      <c r="BC83" s="75" t="s">
        <v>10</v>
      </c>
      <c r="BD83" s="77">
        <f t="shared" ref="BD83:BD85" si="130">D83+H83+L83+P83</f>
        <v>16</v>
      </c>
      <c r="BE83" s="77">
        <f t="shared" si="112"/>
        <v>18</v>
      </c>
      <c r="BF83" s="77">
        <f t="shared" si="113"/>
        <v>20</v>
      </c>
      <c r="BG83" s="78"/>
      <c r="BH83" s="78"/>
      <c r="BI83" s="78"/>
      <c r="BJ83" s="78"/>
      <c r="BK83" s="53"/>
      <c r="BL83" s="75" t="s">
        <v>10</v>
      </c>
      <c r="BM83" s="77">
        <f t="shared" ref="BM83:BM85" si="131">AY83*BD83</f>
        <v>0.39223697650663936</v>
      </c>
      <c r="BN83" s="77">
        <f t="shared" si="114"/>
        <v>0.5194210333455479</v>
      </c>
      <c r="BO83" s="77">
        <f t="shared" si="115"/>
        <v>0.66512702078521946</v>
      </c>
      <c r="BP83" s="53"/>
      <c r="BQ83" s="99" t="s">
        <v>97</v>
      </c>
      <c r="BR83" s="99" t="str">
        <f>IF((BN82&gt;=BN84),1,(IF((BM84&gt;BO82),"",((BM84-BO82)/((BN82-BO82)-(BN84-BM84))))))</f>
        <v/>
      </c>
      <c r="BS83" s="99" t="s">
        <v>100</v>
      </c>
      <c r="BT83" s="99">
        <f>IF((BN83&gt;=BN84),1,(IF((BM84&gt;BO83),"",((BM84-BO83)/((BN83-BO83)-(BN84-BM84))))))</f>
        <v>1</v>
      </c>
      <c r="BU83" s="99" t="s">
        <v>103</v>
      </c>
      <c r="BV83" s="99">
        <f>IF((BN84&gt;=BN83),1,(IF((BM83&gt;BO84),"",((BM83-BO84)/((BN84-BO84)-(BN83-BM83))))))</f>
        <v>0.2975831020005047</v>
      </c>
      <c r="BW83" s="99" t="s">
        <v>106</v>
      </c>
      <c r="BX83" s="99" t="str">
        <f>IF((BN85&gt;=BN83),1,(IF((BM83&gt;BO85),"",((BM83-BO85)/((BN85-BO85)-(BN83-BM83))))))</f>
        <v/>
      </c>
      <c r="BY83" s="53"/>
      <c r="BZ83" s="50" t="s">
        <v>10</v>
      </c>
      <c r="CA83" s="59">
        <f>MIN(BT82:BT84)</f>
        <v>1</v>
      </c>
      <c r="CB83" s="53"/>
      <c r="CC83" s="50" t="s">
        <v>10</v>
      </c>
      <c r="CD83" s="59">
        <f t="shared" ref="CD83:CD85" si="132">CA83/SUM($CA$82:$CA$85)</f>
        <v>0.30473824272813688</v>
      </c>
    </row>
    <row r="84" spans="2:82" ht="16.5" thickBot="1" x14ac:dyDescent="0.3">
      <c r="B84" s="32">
        <v>3</v>
      </c>
      <c r="C84" s="51"/>
      <c r="D84" s="55">
        <v>4</v>
      </c>
      <c r="E84" s="55">
        <v>5</v>
      </c>
      <c r="F84" s="55">
        <v>6</v>
      </c>
      <c r="G84" s="54"/>
      <c r="H84" s="55">
        <v>0.5</v>
      </c>
      <c r="I84" s="55">
        <v>1</v>
      </c>
      <c r="J84" s="55">
        <v>1</v>
      </c>
      <c r="K84" s="54"/>
      <c r="L84" s="66">
        <v>1</v>
      </c>
      <c r="M84" s="66">
        <v>1</v>
      </c>
      <c r="N84" s="66">
        <v>1</v>
      </c>
      <c r="O84" s="54"/>
      <c r="P84" s="55">
        <v>4</v>
      </c>
      <c r="Q84" s="55">
        <v>5</v>
      </c>
      <c r="R84" s="55">
        <v>6</v>
      </c>
      <c r="U84" s="50">
        <v>3</v>
      </c>
      <c r="V84" s="59">
        <f t="shared" si="116"/>
        <v>5</v>
      </c>
      <c r="W84" s="59">
        <f t="shared" si="117"/>
        <v>0.91666666666666663</v>
      </c>
      <c r="X84" s="57">
        <f t="shared" si="118"/>
        <v>1</v>
      </c>
      <c r="Y84" s="59">
        <f t="shared" si="119"/>
        <v>5</v>
      </c>
      <c r="Z84" s="53"/>
      <c r="AA84" s="50">
        <v>3</v>
      </c>
      <c r="AB84" s="59">
        <f t="shared" si="120"/>
        <v>0.3125</v>
      </c>
      <c r="AC84" s="59">
        <f t="shared" si="121"/>
        <v>0.4216610891390325</v>
      </c>
      <c r="AD84" s="60">
        <f t="shared" si="122"/>
        <v>0.38876889848812091</v>
      </c>
      <c r="AE84" s="59">
        <f t="shared" si="123"/>
        <v>0.35294117647058826</v>
      </c>
      <c r="AF84" s="53"/>
      <c r="AG84" s="50">
        <v>3</v>
      </c>
      <c r="AH84" s="59">
        <f t="shared" si="124"/>
        <v>0.36896779102443544</v>
      </c>
      <c r="AI84" s="53"/>
      <c r="AJ84" s="50">
        <v>3</v>
      </c>
      <c r="AK84" s="59">
        <f t="shared" si="125"/>
        <v>1.523541920792908</v>
      </c>
      <c r="AL84" s="53"/>
      <c r="AM84" s="50">
        <v>3</v>
      </c>
      <c r="AN84" s="59">
        <f t="shared" si="126"/>
        <v>4.1292003200680707</v>
      </c>
      <c r="AO84" s="53"/>
      <c r="AP84" s="53"/>
      <c r="AQ84" s="53"/>
      <c r="AR84" s="53"/>
      <c r="AS84" s="53"/>
      <c r="AT84" s="53">
        <v>1.98</v>
      </c>
      <c r="AU84" s="53"/>
      <c r="AV84" s="53">
        <f>AR82/AT84</f>
        <v>2.1991037764020373E-2</v>
      </c>
      <c r="AX84" s="75" t="s">
        <v>13</v>
      </c>
      <c r="AY84" s="59">
        <f t="shared" si="127"/>
        <v>2.451481103166496E-2</v>
      </c>
      <c r="AZ84" s="59">
        <f t="shared" si="128"/>
        <v>2.8856724074752659E-2</v>
      </c>
      <c r="BA84" s="59">
        <f t="shared" si="129"/>
        <v>3.3256351039260973E-2</v>
      </c>
      <c r="BC84" s="75" t="s">
        <v>13</v>
      </c>
      <c r="BD84" s="77">
        <f t="shared" si="130"/>
        <v>9.5</v>
      </c>
      <c r="BE84" s="77">
        <f t="shared" si="112"/>
        <v>12</v>
      </c>
      <c r="BF84" s="77">
        <f t="shared" si="113"/>
        <v>14</v>
      </c>
      <c r="BG84" s="78"/>
      <c r="BH84" s="78"/>
      <c r="BI84" s="78"/>
      <c r="BJ84" s="78"/>
      <c r="BK84" s="53"/>
      <c r="BL84" s="75" t="s">
        <v>13</v>
      </c>
      <c r="BM84" s="77">
        <f t="shared" si="131"/>
        <v>0.23289070480081711</v>
      </c>
      <c r="BN84" s="77">
        <f t="shared" si="114"/>
        <v>0.3462806888970319</v>
      </c>
      <c r="BO84" s="77">
        <f t="shared" si="115"/>
        <v>0.46558891454965362</v>
      </c>
      <c r="BP84" s="53"/>
      <c r="BQ84" s="99" t="s">
        <v>98</v>
      </c>
      <c r="BR84" s="99">
        <f>IF((BN82&gt;=BN85),1,(IF((BM85&gt;BO82),"",((BM85-BO82)/((BN82-BO82)-(BN85-BM85))))))</f>
        <v>0.98392167747057735</v>
      </c>
      <c r="BS84" s="99" t="s">
        <v>101</v>
      </c>
      <c r="BT84" s="99">
        <f>IF((BN83&gt;=BN85),1,(IF((BM85&gt;BO83),"",((BM85-BO83)/((BN83-BO83)-(BN85-BM85))))))</f>
        <v>1</v>
      </c>
      <c r="BU84" s="99" t="s">
        <v>104</v>
      </c>
      <c r="BV84" s="99">
        <f>IF((BN84&gt;=BN85),1,(IF((BM85&gt;BO84),"",((BM85-BO84)/((BN84-BO84)-(BN85-BM85))))))</f>
        <v>1</v>
      </c>
      <c r="BW84" s="99" t="s">
        <v>107</v>
      </c>
      <c r="BX84" s="99" t="str">
        <f>IF((BN85&gt;=BN84),1,(IF((BM84&gt;BO85),"",((BM84-BO85)/((BN85-BO85)-(BN84-BM84))))))</f>
        <v/>
      </c>
      <c r="BY84" s="53"/>
      <c r="BZ84" s="50" t="s">
        <v>13</v>
      </c>
      <c r="CA84" s="59">
        <f>MIN(BV82:BV84)</f>
        <v>0.2975831020005047</v>
      </c>
      <c r="CB84" s="53"/>
      <c r="CC84" s="50" t="s">
        <v>13</v>
      </c>
      <c r="CD84" s="59">
        <f t="shared" si="132"/>
        <v>9.0684951569221725E-2</v>
      </c>
    </row>
    <row r="85" spans="2:82" ht="16.5" thickBot="1" x14ac:dyDescent="0.3">
      <c r="B85" s="32">
        <v>4</v>
      </c>
      <c r="C85" s="51"/>
      <c r="D85" s="55">
        <v>1</v>
      </c>
      <c r="E85" s="55">
        <v>1</v>
      </c>
      <c r="F85" s="55">
        <v>2</v>
      </c>
      <c r="G85" s="54"/>
      <c r="H85" s="55">
        <v>0.125</v>
      </c>
      <c r="I85" s="55">
        <v>0.14285714285714285</v>
      </c>
      <c r="J85" s="55">
        <v>0.16666666666666666</v>
      </c>
      <c r="K85" s="54"/>
      <c r="L85" s="55">
        <v>0.16666666666666666</v>
      </c>
      <c r="M85" s="55">
        <v>0.2</v>
      </c>
      <c r="N85" s="55">
        <v>0.25</v>
      </c>
      <c r="O85" s="54"/>
      <c r="P85" s="70">
        <v>1</v>
      </c>
      <c r="Q85" s="70">
        <v>1</v>
      </c>
      <c r="R85" s="70">
        <v>1</v>
      </c>
      <c r="U85" s="50">
        <v>4</v>
      </c>
      <c r="V85" s="59">
        <f t="shared" si="116"/>
        <v>1.1666666666666667</v>
      </c>
      <c r="W85" s="59">
        <f t="shared" si="117"/>
        <v>0.14384920634920634</v>
      </c>
      <c r="X85" s="59">
        <f t="shared" si="118"/>
        <v>0.20277777777777781</v>
      </c>
      <c r="Y85" s="57">
        <f t="shared" si="119"/>
        <v>1</v>
      </c>
      <c r="Z85" s="53"/>
      <c r="AA85" s="50">
        <v>4</v>
      </c>
      <c r="AB85" s="59">
        <f t="shared" si="120"/>
        <v>7.2916666666666671E-2</v>
      </c>
      <c r="AC85" s="59">
        <f t="shared" si="121"/>
        <v>6.6169759659263763E-2</v>
      </c>
      <c r="AD85" s="59">
        <f t="shared" si="122"/>
        <v>7.8833693304535643E-2</v>
      </c>
      <c r="AE85" s="60">
        <f t="shared" si="123"/>
        <v>7.0588235294117646E-2</v>
      </c>
      <c r="AF85" s="53"/>
      <c r="AG85" s="50">
        <v>4</v>
      </c>
      <c r="AH85" s="59">
        <f t="shared" si="124"/>
        <v>7.2127088731145927E-2</v>
      </c>
      <c r="AI85" s="53"/>
      <c r="AJ85" s="50">
        <v>4</v>
      </c>
      <c r="AK85" s="59">
        <f t="shared" si="125"/>
        <v>0.29788269982233134</v>
      </c>
      <c r="AL85" s="53"/>
      <c r="AM85" s="50">
        <v>4</v>
      </c>
      <c r="AN85" s="59">
        <f t="shared" si="126"/>
        <v>4.1299698221938579</v>
      </c>
      <c r="AO85" s="53"/>
      <c r="AP85" s="53"/>
      <c r="AQ85" s="53"/>
      <c r="AR85" s="53"/>
      <c r="AS85" s="53"/>
      <c r="AT85" s="53"/>
      <c r="AU85" s="53"/>
      <c r="AV85" s="53"/>
      <c r="AX85" s="75" t="s">
        <v>15</v>
      </c>
      <c r="AY85" s="59">
        <f t="shared" si="127"/>
        <v>2.451481103166496E-2</v>
      </c>
      <c r="AZ85" s="59">
        <f t="shared" si="128"/>
        <v>2.8856724074752659E-2</v>
      </c>
      <c r="BA85" s="59">
        <f t="shared" si="129"/>
        <v>3.3256351039260973E-2</v>
      </c>
      <c r="BC85" s="75" t="s">
        <v>15</v>
      </c>
      <c r="BD85" s="77">
        <f t="shared" si="130"/>
        <v>2.291666666666667</v>
      </c>
      <c r="BE85" s="77">
        <f t="shared" si="112"/>
        <v>2.3428571428571425</v>
      </c>
      <c r="BF85" s="77">
        <f t="shared" si="113"/>
        <v>3.4166666666666665</v>
      </c>
      <c r="BG85" s="78"/>
      <c r="BH85" s="78"/>
      <c r="BI85" s="78"/>
      <c r="BJ85" s="78"/>
      <c r="BK85" s="53"/>
      <c r="BL85" s="75" t="s">
        <v>15</v>
      </c>
      <c r="BM85" s="77">
        <f t="shared" si="131"/>
        <v>5.6179775280898875E-2</v>
      </c>
      <c r="BN85" s="77">
        <f t="shared" si="114"/>
        <v>6.7607182117991937E-2</v>
      </c>
      <c r="BO85" s="77">
        <f t="shared" si="115"/>
        <v>0.11362586605080832</v>
      </c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0" t="s">
        <v>15</v>
      </c>
      <c r="CA85" s="59">
        <f>MIN(BX82:BX84)</f>
        <v>1</v>
      </c>
      <c r="CB85" s="53"/>
      <c r="CC85" s="50" t="s">
        <v>15</v>
      </c>
      <c r="CD85" s="59">
        <f t="shared" si="132"/>
        <v>0.30473824272813688</v>
      </c>
    </row>
    <row r="86" spans="2:82" ht="15.75" thickBot="1" x14ac:dyDescent="0.3">
      <c r="D86" s="183" t="str">
        <f>IF(AV82&lt;=0.1,"MATRIZ CONSISTENTE","MATRIZ INCONSISTENTE")</f>
        <v>MATRIZ CONSISTENTE</v>
      </c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5"/>
      <c r="Y86" s="58"/>
      <c r="AB86" s="62">
        <f>SUM(AB82:AB85)</f>
        <v>1</v>
      </c>
      <c r="AC86" s="62">
        <f t="shared" ref="AC86:AE86" si="133">SUM(AC82:AC85)</f>
        <v>0.99999999999999989</v>
      </c>
      <c r="AD86" s="62">
        <f t="shared" si="133"/>
        <v>0.99999999999999989</v>
      </c>
      <c r="AE86" s="62">
        <f t="shared" si="133"/>
        <v>1</v>
      </c>
      <c r="AN86" s="62"/>
      <c r="CD86" s="62"/>
    </row>
    <row r="87" spans="2:82" x14ac:dyDescent="0.25"/>
    <row r="88" spans="2:82" ht="15.75" thickBot="1" x14ac:dyDescent="0.3">
      <c r="W88" s="25"/>
    </row>
    <row r="89" spans="2:82" ht="15.75" thickBot="1" x14ac:dyDescent="0.3">
      <c r="B89" s="19" t="s">
        <v>60</v>
      </c>
      <c r="C89" s="1"/>
      <c r="D89" s="199">
        <v>1</v>
      </c>
      <c r="E89" s="200"/>
      <c r="F89" s="201"/>
      <c r="G89" s="7"/>
      <c r="H89" s="199">
        <v>2</v>
      </c>
      <c r="I89" s="200"/>
      <c r="J89" s="201"/>
      <c r="K89" s="7"/>
      <c r="L89" s="199">
        <v>3</v>
      </c>
      <c r="M89" s="200"/>
      <c r="N89" s="201"/>
      <c r="O89" s="7"/>
      <c r="P89" s="199">
        <v>4</v>
      </c>
      <c r="Q89" s="200"/>
      <c r="R89" s="201"/>
    </row>
    <row r="90" spans="2:82" ht="15.75" thickBot="1" x14ac:dyDescent="0.3">
      <c r="B90" s="1"/>
      <c r="C90" s="1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V90" s="50">
        <v>1</v>
      </c>
      <c r="W90" s="50">
        <v>2</v>
      </c>
      <c r="X90" s="50">
        <v>3</v>
      </c>
      <c r="Y90" s="50">
        <v>4</v>
      </c>
      <c r="AB90" s="50">
        <v>1</v>
      </c>
      <c r="AC90" s="50">
        <v>2</v>
      </c>
      <c r="AD90" s="50">
        <v>3</v>
      </c>
      <c r="AE90" s="50">
        <v>4</v>
      </c>
    </row>
    <row r="91" spans="2:82" ht="16.5" thickBot="1" x14ac:dyDescent="0.3">
      <c r="B91" s="32">
        <v>1</v>
      </c>
      <c r="C91" s="51"/>
      <c r="D91" s="66">
        <v>1</v>
      </c>
      <c r="E91" s="66">
        <v>1</v>
      </c>
      <c r="F91" s="66">
        <v>1</v>
      </c>
      <c r="G91" s="54"/>
      <c r="H91" s="55">
        <v>0.16666666666666666</v>
      </c>
      <c r="I91" s="55">
        <v>0.2</v>
      </c>
      <c r="J91" s="55">
        <v>0.25</v>
      </c>
      <c r="K91" s="54"/>
      <c r="L91" s="55">
        <v>0.16666666666666666</v>
      </c>
      <c r="M91" s="55">
        <v>0.2</v>
      </c>
      <c r="N91" s="55">
        <v>0.25</v>
      </c>
      <c r="O91" s="54"/>
      <c r="P91" s="55">
        <v>0.25</v>
      </c>
      <c r="Q91" s="55">
        <v>0.33333333333333331</v>
      </c>
      <c r="R91" s="55">
        <v>0.5</v>
      </c>
      <c r="U91" s="50">
        <v>1</v>
      </c>
      <c r="V91" s="57">
        <f>(4*E91+D91+F91)/6</f>
        <v>1</v>
      </c>
      <c r="W91" s="59">
        <f>(4*I91+H91+J91)/6</f>
        <v>0.20277777777777781</v>
      </c>
      <c r="X91" s="59">
        <f>(4*M91+L91+N91)/6</f>
        <v>0.20277777777777781</v>
      </c>
      <c r="Y91" s="59">
        <f>(4*Q91+P91+R91)/6</f>
        <v>0.34722222222222215</v>
      </c>
      <c r="Z91" s="53"/>
      <c r="AA91" s="50">
        <v>1</v>
      </c>
      <c r="AB91" s="60">
        <f>V91/SUM($V$91:$V$94)</f>
        <v>7.1428571428571425E-2</v>
      </c>
      <c r="AC91" s="59">
        <f>W91/SUM($W$91:$W$94)</f>
        <v>7.8833693304535643E-2</v>
      </c>
      <c r="AD91" s="59">
        <f>X91/SUM($X$91:$X$94)</f>
        <v>8.9594108880511975E-2</v>
      </c>
      <c r="AE91" s="59">
        <f>Y91/SUM($Y$91:$Y$94)</f>
        <v>2.601456815816857E-2</v>
      </c>
      <c r="AF91" s="53"/>
      <c r="AG91" s="50">
        <v>1</v>
      </c>
      <c r="AH91" s="59">
        <f>AVERAGE(AB91:AE91)</f>
        <v>6.6467735442946901E-2</v>
      </c>
      <c r="AI91" s="53"/>
      <c r="AJ91" s="50">
        <v>1</v>
      </c>
      <c r="AK91" s="59">
        <f>V91*$AH$91+W91*$AH$92+X91*$AH$93+Y91*$AH$94</f>
        <v>0.27135284678869798</v>
      </c>
      <c r="AL91" s="53"/>
      <c r="AM91" s="50">
        <v>1</v>
      </c>
      <c r="AN91" s="59">
        <f>AK91/AH91</f>
        <v>4.0824746770802172</v>
      </c>
      <c r="AO91" s="53"/>
      <c r="AP91" s="59">
        <f>AVERAGE(AN91:AN94)</f>
        <v>4.2607753410551084</v>
      </c>
      <c r="AQ91" s="53"/>
      <c r="AR91" s="59">
        <f>(AP91-4)/(4-1)</f>
        <v>8.6925113685036123E-2</v>
      </c>
      <c r="AS91" s="53"/>
      <c r="AT91" s="59">
        <v>0.88200000000000001</v>
      </c>
      <c r="AU91" s="53"/>
      <c r="AV91" s="59">
        <f>AR91/AT91</f>
        <v>9.8554550663306262E-2</v>
      </c>
      <c r="AX91" s="75" t="s">
        <v>67</v>
      </c>
      <c r="AY91" s="59">
        <f>1/((SUM($F$91:$F$94)+SUM($J$91:$J$94)+SUM($N$91:$N$94)+SUM($R$91:$R$94)))</f>
        <v>2.6030368763557479E-2</v>
      </c>
      <c r="AZ91" s="59">
        <f>1/(SUM($E$91:$E$94)+SUM($I$91:$I$94)+SUM($M$91:$M$94)+SUM($Q$91:$Q$94))</f>
        <v>3.1175771971496437E-2</v>
      </c>
      <c r="BA91" s="59">
        <f>1/(SUM($D$91:$D$94)+SUM($H$91:$H$94)+SUM($L$91:$L$94)+SUM($P$91:$P$94))</f>
        <v>3.7914691943127965E-2</v>
      </c>
      <c r="BC91" s="75" t="s">
        <v>67</v>
      </c>
      <c r="BD91" s="77">
        <f>D91+H91+L91+P91</f>
        <v>1.5833333333333335</v>
      </c>
      <c r="BE91" s="77">
        <f t="shared" ref="BE91:BE94" si="134">E91+I91+M91+Q91</f>
        <v>1.7333333333333332</v>
      </c>
      <c r="BF91" s="77">
        <f t="shared" ref="BF91:BF94" si="135">F91+J91+N91+R91</f>
        <v>2</v>
      </c>
      <c r="BG91" s="78"/>
      <c r="BH91" s="78"/>
      <c r="BI91" s="78"/>
      <c r="BJ91" s="78"/>
      <c r="BK91" s="53"/>
      <c r="BL91" s="75" t="s">
        <v>67</v>
      </c>
      <c r="BM91" s="77">
        <f>AY91*BD91</f>
        <v>4.1214750542299346E-2</v>
      </c>
      <c r="BN91" s="77">
        <f t="shared" ref="BN91:BN94" si="136">AZ91*BE91</f>
        <v>5.4038004750593817E-2</v>
      </c>
      <c r="BO91" s="77">
        <f t="shared" ref="BO91:BO94" si="137">BA91*BF91</f>
        <v>7.582938388625593E-2</v>
      </c>
      <c r="BP91" s="53"/>
      <c r="BQ91" s="99" t="s">
        <v>96</v>
      </c>
      <c r="BR91" s="99" t="str">
        <f>IF((BN91&gt;=BN92),1,(IF((BM92&gt;BO91),"",((BM92-BO91)/((BN91-BO91)-(BN92-BM92))))))</f>
        <v/>
      </c>
      <c r="BS91" s="99" t="s">
        <v>99</v>
      </c>
      <c r="BT91" s="99">
        <f>IF((BN92&gt;=BN91),1,(IF((BM91&gt;BO92),"",((BM91-BO92)/((BN92-BO92)-(BN91-BM91))))))</f>
        <v>1</v>
      </c>
      <c r="BU91" s="99" t="s">
        <v>102</v>
      </c>
      <c r="BV91" s="99">
        <f>IF((BN93&gt;=BN91),1,(IF((BM91&gt;BO93),"",((BM91-BO93)/((BN93-BO93)-(BN91-BM91))))))</f>
        <v>1</v>
      </c>
      <c r="BW91" s="99" t="s">
        <v>105</v>
      </c>
      <c r="BX91" s="99">
        <f>IF((BN94&gt;=BN91),1,(IF((BM91&gt;BO94),"",((BM91-BO94)/((BN94-BO94)-(BN91-BM91))))))</f>
        <v>1</v>
      </c>
      <c r="BY91" s="53"/>
      <c r="BZ91" s="50" t="s">
        <v>67</v>
      </c>
      <c r="CA91" s="59">
        <f>MIN(BR91:BR93)</f>
        <v>0</v>
      </c>
      <c r="CB91" s="53"/>
      <c r="CC91" s="50" t="s">
        <v>67</v>
      </c>
      <c r="CD91" s="59">
        <f>CA91/SUM($CA$91:$CA$94)</f>
        <v>0</v>
      </c>
    </row>
    <row r="92" spans="2:82" ht="16.5" thickBot="1" x14ac:dyDescent="0.3">
      <c r="B92" s="32">
        <v>2</v>
      </c>
      <c r="C92" s="51"/>
      <c r="D92" s="55">
        <v>4</v>
      </c>
      <c r="E92" s="55">
        <v>5</v>
      </c>
      <c r="F92" s="55">
        <v>6</v>
      </c>
      <c r="G92" s="54"/>
      <c r="H92" s="68">
        <v>1</v>
      </c>
      <c r="I92" s="66">
        <v>1</v>
      </c>
      <c r="J92" s="66">
        <v>1</v>
      </c>
      <c r="K92" s="54"/>
      <c r="L92" s="55">
        <v>0.5</v>
      </c>
      <c r="M92" s="55">
        <v>1</v>
      </c>
      <c r="N92" s="55">
        <v>1</v>
      </c>
      <c r="O92" s="54"/>
      <c r="P92" s="55">
        <v>4</v>
      </c>
      <c r="Q92" s="55">
        <v>5</v>
      </c>
      <c r="R92" s="55">
        <v>6</v>
      </c>
      <c r="U92" s="50">
        <v>2</v>
      </c>
      <c r="V92" s="59">
        <f t="shared" ref="V92:V94" si="138">(4*E92+D92+F92)/6</f>
        <v>5</v>
      </c>
      <c r="W92" s="57">
        <f t="shared" ref="W92:W94" si="139">(4*I92+H92+J92)/6</f>
        <v>1</v>
      </c>
      <c r="X92" s="59">
        <f t="shared" ref="X92:X94" si="140">(4*M92+L92+N92)/6</f>
        <v>0.91666666666666663</v>
      </c>
      <c r="Y92" s="59">
        <f t="shared" ref="Y92:Y94" si="141">(4*Q92+P92+R92)/6</f>
        <v>5</v>
      </c>
      <c r="Z92" s="53"/>
      <c r="AA92" s="50">
        <v>2</v>
      </c>
      <c r="AB92" s="59">
        <f t="shared" ref="AB92:AB94" si="142">V92/SUM($V$91:$V$94)</f>
        <v>0.35714285714285715</v>
      </c>
      <c r="AC92" s="60">
        <f t="shared" ref="AC92:AC94" si="143">W92/SUM($W$91:$W$94)</f>
        <v>0.38876889848812091</v>
      </c>
      <c r="AD92" s="59">
        <f t="shared" ref="AD92:AD94" si="144">X92/SUM($X$91:$X$94)</f>
        <v>0.40501446480231434</v>
      </c>
      <c r="AE92" s="59">
        <f t="shared" ref="AE92:AE94" si="145">Y92/SUM($Y$91:$Y$94)</f>
        <v>0.37460978147762747</v>
      </c>
      <c r="AF92" s="53"/>
      <c r="AG92" s="50">
        <v>2</v>
      </c>
      <c r="AH92" s="59">
        <f t="shared" ref="AH92:AH94" si="146">AVERAGE(AB92:AE92)</f>
        <v>0.38138400047772997</v>
      </c>
      <c r="AI92" s="53"/>
      <c r="AJ92" s="50">
        <v>2</v>
      </c>
      <c r="AK92" s="59">
        <f t="shared" ref="AK92:AK94" si="147">V92*$AH$91+W92*$AH$92+X92*$AH$93+Y92*$AH$94</f>
        <v>1.6604490572947772</v>
      </c>
      <c r="AL92" s="53"/>
      <c r="AM92" s="50">
        <v>2</v>
      </c>
      <c r="AN92" s="59">
        <f t="shared" ref="AN92:AN94" si="148">AK92/AH92</f>
        <v>4.3537459757484909</v>
      </c>
      <c r="AO92" s="53"/>
      <c r="AP92" s="53"/>
      <c r="AQ92" s="53"/>
      <c r="AR92" s="53"/>
      <c r="AS92" s="53"/>
      <c r="AT92" s="53"/>
      <c r="AU92" s="53"/>
      <c r="AV92" s="53"/>
      <c r="AX92" s="75" t="s">
        <v>10</v>
      </c>
      <c r="AY92" s="59">
        <f t="shared" ref="AY92:AY94" si="149">1/((SUM($F$91:$F$94)+SUM($J$91:$J$94)+SUM($N$91:$N$94)+SUM($R$91:$R$94)))</f>
        <v>2.6030368763557479E-2</v>
      </c>
      <c r="AZ92" s="59">
        <f t="shared" ref="AZ92:AZ94" si="150">1/(SUM($E$91:$E$94)+SUM($I$91:$I$94)+SUM($M$91:$M$94)+SUM($Q$91:$Q$94))</f>
        <v>3.1175771971496437E-2</v>
      </c>
      <c r="BA92" s="59">
        <f t="shared" ref="BA92:BA94" si="151">1/(SUM($D$91:$D$94)+SUM($H$91:$H$94)+SUM($L$91:$L$94)+SUM($P$91:$P$94))</f>
        <v>3.7914691943127965E-2</v>
      </c>
      <c r="BC92" s="75" t="s">
        <v>10</v>
      </c>
      <c r="BD92" s="77">
        <f t="shared" ref="BD92:BD94" si="152">D92+H92+L92+P92</f>
        <v>9.5</v>
      </c>
      <c r="BE92" s="77">
        <f t="shared" si="134"/>
        <v>12</v>
      </c>
      <c r="BF92" s="77">
        <f t="shared" si="135"/>
        <v>14</v>
      </c>
      <c r="BG92" s="78"/>
      <c r="BH92" s="78"/>
      <c r="BI92" s="78"/>
      <c r="BJ92" s="78"/>
      <c r="BK92" s="53"/>
      <c r="BL92" s="75" t="s">
        <v>10</v>
      </c>
      <c r="BM92" s="77">
        <f t="shared" ref="BM92:BM94" si="153">AY92*BD92</f>
        <v>0.24728850325379606</v>
      </c>
      <c r="BN92" s="77">
        <f t="shared" si="136"/>
        <v>0.37410926365795727</v>
      </c>
      <c r="BO92" s="77">
        <f t="shared" si="137"/>
        <v>0.53080568720379151</v>
      </c>
      <c r="BP92" s="53"/>
      <c r="BQ92" s="99" t="s">
        <v>97</v>
      </c>
      <c r="BR92" s="99" t="str">
        <f>IF((BN91&gt;=BN93),1,(IF((BM93&gt;BO91),"",((BM93-BO91)/((BN91-BO91)-(BN93-BM93))))))</f>
        <v/>
      </c>
      <c r="BS92" s="99" t="s">
        <v>100</v>
      </c>
      <c r="BT92" s="99">
        <f>IF((BN92&gt;=BN93),1,(IF((BM93&gt;BO92),"",((BM93-BO92)/((BN92-BO92)-(BN93-BM93))))))</f>
        <v>0.7779446530887093</v>
      </c>
      <c r="BU92" s="99" t="s">
        <v>103</v>
      </c>
      <c r="BV92" s="99">
        <f>IF((BN93&gt;=BN92),1,(IF((BM92&gt;BO93),"",((BM92-BO93)/((BN93-BO93)-(BN92-BM92))))))</f>
        <v>1</v>
      </c>
      <c r="BW92" s="99" t="s">
        <v>106</v>
      </c>
      <c r="BX92" s="99" t="str">
        <f>IF((BN94&gt;=BN92),1,(IF((BM92&gt;BO94),"",((BM92-BO94)/((BN94-BO94)-(BN92-BM92))))))</f>
        <v/>
      </c>
      <c r="BY92" s="53"/>
      <c r="BZ92" s="50" t="s">
        <v>10</v>
      </c>
      <c r="CA92" s="59">
        <f>MIN(BT91:BT93)</f>
        <v>0.7779446530887093</v>
      </c>
      <c r="CB92" s="53"/>
      <c r="CC92" s="50" t="s">
        <v>10</v>
      </c>
      <c r="CD92" s="59">
        <f t="shared" ref="CD92:CD94" si="154">CA92/SUM($CA$91:$CA$94)</f>
        <v>0.28004325148225584</v>
      </c>
    </row>
    <row r="93" spans="2:82" ht="16.5" thickBot="1" x14ac:dyDescent="0.3">
      <c r="B93" s="32">
        <v>3</v>
      </c>
      <c r="C93" s="51"/>
      <c r="D93" s="55">
        <v>4</v>
      </c>
      <c r="E93" s="55">
        <v>5</v>
      </c>
      <c r="F93" s="55">
        <v>6</v>
      </c>
      <c r="G93" s="54"/>
      <c r="H93" s="55">
        <v>1</v>
      </c>
      <c r="I93" s="55">
        <v>1</v>
      </c>
      <c r="J93" s="55">
        <v>2</v>
      </c>
      <c r="K93" s="54"/>
      <c r="L93" s="66">
        <v>1</v>
      </c>
      <c r="M93" s="66">
        <v>1</v>
      </c>
      <c r="N93" s="66">
        <v>1</v>
      </c>
      <c r="O93" s="54"/>
      <c r="P93" s="55">
        <v>6</v>
      </c>
      <c r="Q93" s="55">
        <v>7</v>
      </c>
      <c r="R93" s="55">
        <v>8</v>
      </c>
      <c r="U93" s="50">
        <v>3</v>
      </c>
      <c r="V93" s="59">
        <f t="shared" si="138"/>
        <v>5</v>
      </c>
      <c r="W93" s="59">
        <f t="shared" si="139"/>
        <v>1.1666666666666667</v>
      </c>
      <c r="X93" s="57">
        <f t="shared" si="140"/>
        <v>1</v>
      </c>
      <c r="Y93" s="59">
        <f t="shared" si="141"/>
        <v>7</v>
      </c>
      <c r="Z93" s="53"/>
      <c r="AA93" s="50">
        <v>3</v>
      </c>
      <c r="AB93" s="59">
        <f t="shared" si="142"/>
        <v>0.35714285714285715</v>
      </c>
      <c r="AC93" s="59">
        <f t="shared" si="143"/>
        <v>0.45356371490280778</v>
      </c>
      <c r="AD93" s="60">
        <f t="shared" si="144"/>
        <v>0.44183396160252475</v>
      </c>
      <c r="AE93" s="59">
        <f t="shared" si="145"/>
        <v>0.52445369406867848</v>
      </c>
      <c r="AF93" s="53"/>
      <c r="AG93" s="50">
        <v>3</v>
      </c>
      <c r="AH93" s="59">
        <f t="shared" si="146"/>
        <v>0.44424855692921705</v>
      </c>
      <c r="AI93" s="53"/>
      <c r="AJ93" s="50">
        <v>3</v>
      </c>
      <c r="AK93" s="59">
        <f t="shared" si="147"/>
        <v>1.9768331847520457</v>
      </c>
      <c r="AL93" s="53"/>
      <c r="AM93" s="50">
        <v>3</v>
      </c>
      <c r="AN93" s="59">
        <f t="shared" si="148"/>
        <v>4.4498359171192945</v>
      </c>
      <c r="AO93" s="53"/>
      <c r="AP93" s="53"/>
      <c r="AQ93" s="53"/>
      <c r="AR93" s="53"/>
      <c r="AS93" s="53"/>
      <c r="AT93" s="53">
        <v>1.98</v>
      </c>
      <c r="AU93" s="53"/>
      <c r="AV93" s="53">
        <f>AR91/AT93</f>
        <v>4.3901572568200063E-2</v>
      </c>
      <c r="AX93" s="75" t="s">
        <v>13</v>
      </c>
      <c r="AY93" s="59">
        <f t="shared" si="149"/>
        <v>2.6030368763557479E-2</v>
      </c>
      <c r="AZ93" s="59">
        <f t="shared" si="150"/>
        <v>3.1175771971496437E-2</v>
      </c>
      <c r="BA93" s="59">
        <f t="shared" si="151"/>
        <v>3.7914691943127965E-2</v>
      </c>
      <c r="BC93" s="75" t="s">
        <v>13</v>
      </c>
      <c r="BD93" s="77">
        <f t="shared" si="152"/>
        <v>12</v>
      </c>
      <c r="BE93" s="77">
        <f t="shared" si="134"/>
        <v>14</v>
      </c>
      <c r="BF93" s="77">
        <f t="shared" si="135"/>
        <v>17</v>
      </c>
      <c r="BG93" s="78"/>
      <c r="BH93" s="78"/>
      <c r="BI93" s="78"/>
      <c r="BJ93" s="78"/>
      <c r="BK93" s="53"/>
      <c r="BL93" s="75" t="s">
        <v>13</v>
      </c>
      <c r="BM93" s="77">
        <f t="shared" si="153"/>
        <v>0.31236442516268975</v>
      </c>
      <c r="BN93" s="77">
        <f t="shared" si="136"/>
        <v>0.43646080760095013</v>
      </c>
      <c r="BO93" s="77">
        <f t="shared" si="137"/>
        <v>0.64454976303317535</v>
      </c>
      <c r="BP93" s="53"/>
      <c r="BQ93" s="99" t="s">
        <v>98</v>
      </c>
      <c r="BR93" s="99" t="str">
        <f>IF((BN91&gt;=BN94),1,(IF((BM94&gt;BO91),"",((BM94-BO91)/((BN91-BO91)-(BN94-BM94))))))</f>
        <v/>
      </c>
      <c r="BS93" s="99" t="s">
        <v>101</v>
      </c>
      <c r="BT93" s="99">
        <f>IF((BN92&gt;=BN94),1,(IF((BM94&gt;BO92),"",((BM94-BO92)/((BN92-BO92)-(BN94-BM94))))))</f>
        <v>1</v>
      </c>
      <c r="BU93" s="99" t="s">
        <v>104</v>
      </c>
      <c r="BV93" s="99">
        <f>IF((BN93&gt;=BN94),1,(IF((BM94&gt;BO93),"",((BM94-BO93)/((BN93-BO93)-(BN94-BM94))))))</f>
        <v>1</v>
      </c>
      <c r="BW93" s="99" t="s">
        <v>107</v>
      </c>
      <c r="BX93" s="99" t="str">
        <f>IF((BN94&gt;=BN93),1,(IF((BM93&gt;BO94),"",((BM93-BO94)/((BN94-BO94)-(BN93-BM93))))))</f>
        <v/>
      </c>
      <c r="BY93" s="53"/>
      <c r="BZ93" s="50" t="s">
        <v>13</v>
      </c>
      <c r="CA93" s="59">
        <f>MIN(BV91:BV93)</f>
        <v>1</v>
      </c>
      <c r="CB93" s="53"/>
      <c r="CC93" s="50" t="s">
        <v>13</v>
      </c>
      <c r="CD93" s="59">
        <f t="shared" si="154"/>
        <v>0.35997837425887214</v>
      </c>
    </row>
    <row r="94" spans="2:82" ht="16.5" thickBot="1" x14ac:dyDescent="0.3">
      <c r="B94" s="32">
        <v>4</v>
      </c>
      <c r="C94" s="51"/>
      <c r="D94" s="55">
        <v>2</v>
      </c>
      <c r="E94" s="55">
        <v>3</v>
      </c>
      <c r="F94" s="55">
        <v>4</v>
      </c>
      <c r="G94" s="54"/>
      <c r="H94" s="55">
        <v>0.16666666666666666</v>
      </c>
      <c r="I94" s="55">
        <v>0.2</v>
      </c>
      <c r="J94" s="55">
        <v>0.25</v>
      </c>
      <c r="K94" s="54"/>
      <c r="L94" s="55">
        <v>0.125</v>
      </c>
      <c r="M94" s="55">
        <v>0.14285714285714285</v>
      </c>
      <c r="N94" s="55">
        <v>0.16666666666666666</v>
      </c>
      <c r="O94" s="54"/>
      <c r="P94" s="66">
        <v>1</v>
      </c>
      <c r="Q94" s="66">
        <v>1</v>
      </c>
      <c r="R94" s="66">
        <v>1</v>
      </c>
      <c r="U94" s="50">
        <v>4</v>
      </c>
      <c r="V94" s="59">
        <f t="shared" si="138"/>
        <v>3</v>
      </c>
      <c r="W94" s="59">
        <f t="shared" si="139"/>
        <v>0.20277777777777781</v>
      </c>
      <c r="X94" s="59">
        <f t="shared" si="140"/>
        <v>0.14384920634920634</v>
      </c>
      <c r="Y94" s="57">
        <f t="shared" si="141"/>
        <v>1</v>
      </c>
      <c r="Z94" s="53"/>
      <c r="AA94" s="50">
        <v>4</v>
      </c>
      <c r="AB94" s="59">
        <f t="shared" si="142"/>
        <v>0.21428571428571427</v>
      </c>
      <c r="AC94" s="59">
        <f t="shared" si="143"/>
        <v>7.8833693304535643E-2</v>
      </c>
      <c r="AD94" s="59">
        <f t="shared" si="144"/>
        <v>6.355746471464889E-2</v>
      </c>
      <c r="AE94" s="60">
        <f t="shared" si="145"/>
        <v>7.4921956295525505E-2</v>
      </c>
      <c r="AF94" s="53"/>
      <c r="AG94" s="50">
        <v>4</v>
      </c>
      <c r="AH94" s="59">
        <f t="shared" si="146"/>
        <v>0.10789970715010608</v>
      </c>
      <c r="AI94" s="53"/>
      <c r="AJ94" s="50">
        <v>4</v>
      </c>
      <c r="AK94" s="59">
        <f t="shared" si="147"/>
        <v>0.44854391591186793</v>
      </c>
      <c r="AL94" s="53"/>
      <c r="AM94" s="50">
        <v>4</v>
      </c>
      <c r="AN94" s="59">
        <f t="shared" si="148"/>
        <v>4.1570447942724282</v>
      </c>
      <c r="AO94" s="53"/>
      <c r="AP94" s="53"/>
      <c r="AQ94" s="53"/>
      <c r="AR94" s="53"/>
      <c r="AS94" s="53"/>
      <c r="AT94" s="53"/>
      <c r="AU94" s="53"/>
      <c r="AV94" s="53"/>
      <c r="AX94" s="75" t="s">
        <v>15</v>
      </c>
      <c r="AY94" s="59">
        <f t="shared" si="149"/>
        <v>2.6030368763557479E-2</v>
      </c>
      <c r="AZ94" s="59">
        <f t="shared" si="150"/>
        <v>3.1175771971496437E-2</v>
      </c>
      <c r="BA94" s="59">
        <f t="shared" si="151"/>
        <v>3.7914691943127965E-2</v>
      </c>
      <c r="BC94" s="75" t="s">
        <v>15</v>
      </c>
      <c r="BD94" s="77">
        <f t="shared" si="152"/>
        <v>3.2916666666666665</v>
      </c>
      <c r="BE94" s="77">
        <f t="shared" si="134"/>
        <v>4.3428571428571434</v>
      </c>
      <c r="BF94" s="77">
        <f t="shared" si="135"/>
        <v>5.416666666666667</v>
      </c>
      <c r="BG94" s="78"/>
      <c r="BH94" s="78"/>
      <c r="BI94" s="78"/>
      <c r="BJ94" s="78"/>
      <c r="BK94" s="53"/>
      <c r="BL94" s="75" t="s">
        <v>15</v>
      </c>
      <c r="BM94" s="77">
        <f t="shared" si="153"/>
        <v>8.5683297180043361E-2</v>
      </c>
      <c r="BN94" s="77">
        <f t="shared" si="136"/>
        <v>0.13539192399049882</v>
      </c>
      <c r="BO94" s="77">
        <f t="shared" si="137"/>
        <v>0.20537124802527648</v>
      </c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0" t="s">
        <v>15</v>
      </c>
      <c r="CA94" s="59">
        <f>MIN(BX91:BX93)</f>
        <v>1</v>
      </c>
      <c r="CB94" s="53"/>
      <c r="CC94" s="50" t="s">
        <v>15</v>
      </c>
      <c r="CD94" s="59">
        <f t="shared" si="154"/>
        <v>0.35997837425887214</v>
      </c>
    </row>
    <row r="95" spans="2:82" ht="15.75" thickBot="1" x14ac:dyDescent="0.3">
      <c r="D95" s="183" t="str">
        <f>IF(AV91&lt;=0.1,"MATRIZ CONSISTENTE","MATRIZ INCONSISTENTE")</f>
        <v>MATRIZ CONSISTENTE</v>
      </c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5"/>
      <c r="Y95" s="58"/>
      <c r="AB95" s="62">
        <f>SUM(AB91:AB94)</f>
        <v>1</v>
      </c>
      <c r="AC95" s="62">
        <f t="shared" ref="AC95:AE95" si="155">SUM(AC91:AC94)</f>
        <v>0.99999999999999989</v>
      </c>
      <c r="AD95" s="62">
        <f t="shared" si="155"/>
        <v>0.99999999999999989</v>
      </c>
      <c r="AE95" s="62">
        <f t="shared" si="155"/>
        <v>1</v>
      </c>
      <c r="AN95" s="62"/>
      <c r="CD95" s="62"/>
    </row>
    <row r="96" spans="2:82" x14ac:dyDescent="0.25"/>
    <row r="97" x14ac:dyDescent="0.25"/>
    <row r="98" x14ac:dyDescent="0.25"/>
    <row r="99" x14ac:dyDescent="0.25"/>
  </sheetData>
  <mergeCells count="72">
    <mergeCell ref="AM7:AN7"/>
    <mergeCell ref="B5:S5"/>
    <mergeCell ref="U7:Y7"/>
    <mergeCell ref="AA7:AE7"/>
    <mergeCell ref="AG7:AH7"/>
    <mergeCell ref="AJ7:AK7"/>
    <mergeCell ref="AD9:AD10"/>
    <mergeCell ref="AE9:AE10"/>
    <mergeCell ref="D9:F9"/>
    <mergeCell ref="H9:J9"/>
    <mergeCell ref="L9:N9"/>
    <mergeCell ref="P9:R9"/>
    <mergeCell ref="V9:V10"/>
    <mergeCell ref="W9:W10"/>
    <mergeCell ref="D15:R15"/>
    <mergeCell ref="X9:X10"/>
    <mergeCell ref="Y9:Y10"/>
    <mergeCell ref="AB9:AB10"/>
    <mergeCell ref="AC9:AC10"/>
    <mergeCell ref="C37:F37"/>
    <mergeCell ref="C38:F38"/>
    <mergeCell ref="C39:F39"/>
    <mergeCell ref="U41:Y41"/>
    <mergeCell ref="L20:N20"/>
    <mergeCell ref="H20:J20"/>
    <mergeCell ref="D20:F20"/>
    <mergeCell ref="L25:N25"/>
    <mergeCell ref="H25:J25"/>
    <mergeCell ref="D25:F25"/>
    <mergeCell ref="AJ41:AK41"/>
    <mergeCell ref="AM41:AN41"/>
    <mergeCell ref="D44:F44"/>
    <mergeCell ref="H44:J44"/>
    <mergeCell ref="L44:N44"/>
    <mergeCell ref="P44:R44"/>
    <mergeCell ref="H80:J80"/>
    <mergeCell ref="L80:N80"/>
    <mergeCell ref="P80:R80"/>
    <mergeCell ref="AA41:AE41"/>
    <mergeCell ref="AG41:AH41"/>
    <mergeCell ref="D53:F53"/>
    <mergeCell ref="H53:J53"/>
    <mergeCell ref="L53:N53"/>
    <mergeCell ref="P53:R53"/>
    <mergeCell ref="D86:R86"/>
    <mergeCell ref="D62:F62"/>
    <mergeCell ref="H62:J62"/>
    <mergeCell ref="L62:N62"/>
    <mergeCell ref="P62:R62"/>
    <mergeCell ref="D68:R68"/>
    <mergeCell ref="D71:F71"/>
    <mergeCell ref="H71:J71"/>
    <mergeCell ref="L71:N71"/>
    <mergeCell ref="P71:R71"/>
    <mergeCell ref="D77:R77"/>
    <mergeCell ref="D80:F80"/>
    <mergeCell ref="D95:R95"/>
    <mergeCell ref="BZ7:CA7"/>
    <mergeCell ref="CC7:CD7"/>
    <mergeCell ref="AX7:BA7"/>
    <mergeCell ref="AX42:BA42"/>
    <mergeCell ref="BC7:BF7"/>
    <mergeCell ref="BL7:BO7"/>
    <mergeCell ref="BQ7:BX7"/>
    <mergeCell ref="D59:R59"/>
    <mergeCell ref="C35:F35"/>
    <mergeCell ref="C36:F36"/>
    <mergeCell ref="D89:F89"/>
    <mergeCell ref="H89:J89"/>
    <mergeCell ref="L89:N89"/>
    <mergeCell ref="P89:R89"/>
    <mergeCell ref="D50:R5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V104"/>
  <sheetViews>
    <sheetView topLeftCell="N1" zoomScale="55" zoomScaleNormal="55" workbookViewId="0">
      <selection activeCell="N111" sqref="N111"/>
    </sheetView>
  </sheetViews>
  <sheetFormatPr baseColWidth="10" defaultRowHeight="15" x14ac:dyDescent="0.25"/>
  <cols>
    <col min="2" max="2" width="31.28515625" customWidth="1"/>
    <col min="3" max="3" width="3.42578125" customWidth="1"/>
    <col min="4" max="6" width="14.140625" customWidth="1"/>
    <col min="7" max="7" width="3.42578125" customWidth="1"/>
    <col min="8" max="10" width="14.140625" customWidth="1"/>
    <col min="11" max="11" width="6.140625" customWidth="1"/>
    <col min="12" max="14" width="14.140625" customWidth="1"/>
    <col min="15" max="15" width="5.85546875" customWidth="1"/>
    <col min="16" max="18" width="14.140625" customWidth="1"/>
    <col min="20" max="20" width="5" customWidth="1"/>
    <col min="21" max="21" width="32.5703125" customWidth="1"/>
    <col min="22" max="25" width="29.85546875" customWidth="1"/>
    <col min="26" max="26" width="5" customWidth="1"/>
    <col min="27" max="27" width="32.5703125" customWidth="1"/>
    <col min="28" max="31" width="29.85546875" customWidth="1"/>
    <col min="32" max="32" width="11.42578125" customWidth="1"/>
    <col min="33" max="33" width="32.5703125" customWidth="1"/>
    <col min="34" max="34" width="29.85546875" customWidth="1"/>
    <col min="35" max="35" width="5" customWidth="1"/>
    <col min="36" max="36" width="32.5703125" customWidth="1"/>
    <col min="37" max="37" width="29.85546875" customWidth="1"/>
    <col min="38" max="38" width="5.42578125" customWidth="1"/>
    <col min="39" max="39" width="32.5703125" customWidth="1"/>
    <col min="40" max="40" width="29.85546875" customWidth="1"/>
    <col min="41" max="41" width="3.85546875" customWidth="1"/>
    <col min="42" max="42" width="19.28515625" customWidth="1"/>
    <col min="43" max="43" width="3.5703125" customWidth="1"/>
    <col min="44" max="44" width="12.28515625" customWidth="1"/>
    <col min="45" max="45" width="2.7109375" customWidth="1"/>
    <col min="46" max="46" width="12.28515625" customWidth="1"/>
    <col min="47" max="47" width="3.140625" customWidth="1"/>
    <col min="48" max="48" width="12.28515625" customWidth="1"/>
  </cols>
  <sheetData>
    <row r="4" spans="2:48" x14ac:dyDescent="0.25">
      <c r="B4" s="1"/>
      <c r="C4" s="1"/>
      <c r="D4" s="1"/>
      <c r="E4" s="1"/>
      <c r="F4" s="1"/>
      <c r="G4" s="1"/>
      <c r="H4" s="1"/>
      <c r="I4" s="9"/>
      <c r="J4" s="1"/>
      <c r="K4" s="1"/>
      <c r="L4" s="1"/>
      <c r="M4" s="1"/>
      <c r="N4" s="1"/>
      <c r="O4" s="1"/>
      <c r="P4" s="1"/>
      <c r="Q4" s="1"/>
      <c r="R4" s="1"/>
      <c r="S4" s="1"/>
    </row>
    <row r="5" spans="2:48" ht="15.75" x14ac:dyDescent="0.25">
      <c r="B5" s="173" t="s">
        <v>7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</row>
    <row r="6" spans="2:48" x14ac:dyDescent="0.25">
      <c r="B6" s="1"/>
      <c r="C6" s="1"/>
      <c r="D6" s="2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2:48" x14ac:dyDescent="0.25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U7" s="174" t="s">
        <v>69</v>
      </c>
      <c r="V7" s="174"/>
      <c r="W7" s="174"/>
      <c r="X7" s="174"/>
      <c r="Y7" s="174"/>
      <c r="AA7" s="175" t="s">
        <v>70</v>
      </c>
      <c r="AB7" s="175"/>
      <c r="AC7" s="175"/>
      <c r="AD7" s="175"/>
      <c r="AE7" s="175"/>
      <c r="AG7" s="176" t="s">
        <v>71</v>
      </c>
      <c r="AH7" s="176"/>
      <c r="AJ7" s="177" t="s">
        <v>72</v>
      </c>
      <c r="AK7" s="177"/>
      <c r="AM7" s="172" t="s">
        <v>73</v>
      </c>
      <c r="AN7" s="172"/>
      <c r="AP7" s="61" t="s">
        <v>74</v>
      </c>
      <c r="AR7" s="61" t="s">
        <v>75</v>
      </c>
      <c r="AT7" s="61" t="s">
        <v>76</v>
      </c>
      <c r="AV7" s="61" t="s">
        <v>77</v>
      </c>
    </row>
    <row r="8" spans="2:48" ht="15.7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2:48" ht="23.25" customHeight="1" thickBot="1" x14ac:dyDescent="0.3">
      <c r="B9" s="15" t="s">
        <v>3</v>
      </c>
      <c r="C9" s="1"/>
      <c r="D9" s="180" t="s">
        <v>67</v>
      </c>
      <c r="E9" s="181"/>
      <c r="F9" s="182"/>
      <c r="G9" s="7"/>
      <c r="H9" s="180" t="s">
        <v>10</v>
      </c>
      <c r="I9" s="181"/>
      <c r="J9" s="182"/>
      <c r="K9" s="7"/>
      <c r="L9" s="180" t="s">
        <v>13</v>
      </c>
      <c r="M9" s="181"/>
      <c r="N9" s="182"/>
      <c r="O9" s="7"/>
      <c r="P9" s="180" t="s">
        <v>68</v>
      </c>
      <c r="Q9" s="181"/>
      <c r="R9" s="182"/>
      <c r="S9" s="7"/>
      <c r="V9" s="178" t="s">
        <v>67</v>
      </c>
      <c r="W9" s="178" t="s">
        <v>10</v>
      </c>
      <c r="X9" s="178" t="s">
        <v>13</v>
      </c>
      <c r="Y9" s="178" t="s">
        <v>68</v>
      </c>
      <c r="AB9" s="178" t="s">
        <v>67</v>
      </c>
      <c r="AC9" s="178" t="s">
        <v>10</v>
      </c>
      <c r="AD9" s="178" t="s">
        <v>13</v>
      </c>
      <c r="AE9" s="178" t="s">
        <v>68</v>
      </c>
    </row>
    <row r="10" spans="2:48" ht="15.75" thickBot="1" x14ac:dyDescent="0.3">
      <c r="B10" s="1"/>
      <c r="C10" s="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V10" s="179"/>
      <c r="W10" s="179" t="s">
        <v>10</v>
      </c>
      <c r="X10" s="179" t="s">
        <v>13</v>
      </c>
      <c r="Y10" s="179" t="s">
        <v>68</v>
      </c>
      <c r="AB10" s="179"/>
      <c r="AC10" s="179" t="s">
        <v>10</v>
      </c>
      <c r="AD10" s="179" t="s">
        <v>13</v>
      </c>
      <c r="AE10" s="179" t="s">
        <v>68</v>
      </c>
    </row>
    <row r="11" spans="2:48" s="53" customFormat="1" ht="27" customHeight="1" thickBot="1" x14ac:dyDescent="0.3">
      <c r="B11" s="50" t="s">
        <v>67</v>
      </c>
      <c r="C11" s="51"/>
      <c r="D11" s="56">
        <v>1</v>
      </c>
      <c r="E11" s="56">
        <v>1</v>
      </c>
      <c r="F11" s="56">
        <v>1</v>
      </c>
      <c r="G11" s="54"/>
      <c r="H11" s="55">
        <v>1</v>
      </c>
      <c r="I11" s="55">
        <v>1</v>
      </c>
      <c r="J11" s="55">
        <v>2</v>
      </c>
      <c r="K11" s="54"/>
      <c r="L11" s="55">
        <v>0.25</v>
      </c>
      <c r="M11" s="55">
        <v>0.33333333333333331</v>
      </c>
      <c r="N11" s="55">
        <v>0.5</v>
      </c>
      <c r="O11" s="54"/>
      <c r="P11" s="55">
        <v>0.25</v>
      </c>
      <c r="Q11" s="55">
        <v>0.33333333333333331</v>
      </c>
      <c r="R11" s="55">
        <v>0.5</v>
      </c>
      <c r="S11" s="52"/>
      <c r="U11" s="50" t="s">
        <v>67</v>
      </c>
      <c r="V11" s="57">
        <f>(4*E11+D11+F11)/6</f>
        <v>1</v>
      </c>
      <c r="W11" s="59">
        <f>(4*I11+H11+J11)/6</f>
        <v>1.1666666666666667</v>
      </c>
      <c r="X11" s="59">
        <f>(4*M11+L11+N11)/6</f>
        <v>0.34722222222222215</v>
      </c>
      <c r="Y11" s="59">
        <f>(4*Q11+P11+R11)/6</f>
        <v>0.34722222222222215</v>
      </c>
      <c r="AA11" s="50" t="s">
        <v>67</v>
      </c>
      <c r="AB11" s="60">
        <f>V11/SUM($V$11:$V$14)</f>
        <v>0.12631578947368421</v>
      </c>
      <c r="AC11" s="59">
        <f>W11/SUM($W$11:$W$14)</f>
        <v>0.11475409836065573</v>
      </c>
      <c r="AD11" s="59">
        <f>X11/SUM($X$11:$X$14)</f>
        <v>7.3964497041420108E-2</v>
      </c>
      <c r="AE11" s="59">
        <f>Y11/SUM($Y$11:$Y$14)</f>
        <v>0.1830161054172767</v>
      </c>
      <c r="AG11" s="50" t="s">
        <v>67</v>
      </c>
      <c r="AH11" s="59">
        <f>AVERAGE(AB11:AE11)</f>
        <v>0.12451262257325919</v>
      </c>
      <c r="AJ11" s="50" t="s">
        <v>67</v>
      </c>
      <c r="AK11" s="59">
        <f>V11*$AH$11+W11*$AH$12+X11*$AH$13+Y11*$AH$14</f>
        <v>0.50942062129641386</v>
      </c>
      <c r="AM11" s="50" t="s">
        <v>67</v>
      </c>
      <c r="AN11" s="59">
        <f>AK11/AH11</f>
        <v>4.0913170951538449</v>
      </c>
      <c r="AP11" s="59">
        <f>AVERAGE(AN11:AN14)</f>
        <v>4.1693243628895109</v>
      </c>
      <c r="AR11" s="59">
        <f>(AP11-4)/(4-1)</f>
        <v>5.6441454296503636E-2</v>
      </c>
      <c r="AT11" s="59">
        <v>0.88200000000000001</v>
      </c>
      <c r="AV11" s="59">
        <f>AR11/AT11</f>
        <v>6.3992578567464445E-2</v>
      </c>
    </row>
    <row r="12" spans="2:48" s="53" customFormat="1" ht="27" customHeight="1" thickBot="1" x14ac:dyDescent="0.3">
      <c r="B12" s="50" t="s">
        <v>10</v>
      </c>
      <c r="C12" s="51"/>
      <c r="D12" s="55">
        <v>0.5</v>
      </c>
      <c r="E12" s="55">
        <v>1</v>
      </c>
      <c r="F12" s="55">
        <v>1</v>
      </c>
      <c r="G12" s="54"/>
      <c r="H12" s="56">
        <v>1</v>
      </c>
      <c r="I12" s="56">
        <v>1</v>
      </c>
      <c r="J12" s="56">
        <v>1</v>
      </c>
      <c r="K12" s="54"/>
      <c r="L12" s="55">
        <v>0.25</v>
      </c>
      <c r="M12" s="55">
        <v>0.33333333333333331</v>
      </c>
      <c r="N12" s="55">
        <v>0.5</v>
      </c>
      <c r="O12" s="54"/>
      <c r="P12" s="55">
        <v>0.16666666666666666</v>
      </c>
      <c r="Q12" s="55">
        <v>0.2</v>
      </c>
      <c r="R12" s="55">
        <v>0.25</v>
      </c>
      <c r="S12" s="52"/>
      <c r="U12" s="50" t="s">
        <v>10</v>
      </c>
      <c r="V12" s="59">
        <f t="shared" ref="V12:V14" si="0">(4*E12+D12+F12)/6</f>
        <v>0.91666666666666663</v>
      </c>
      <c r="W12" s="57">
        <f t="shared" ref="W12" si="1">(4*I12+H12+J12)/6</f>
        <v>1</v>
      </c>
      <c r="X12" s="59">
        <f t="shared" ref="X12:X13" si="2">(4*M12+L12+N12)/6</f>
        <v>0.34722222222222215</v>
      </c>
      <c r="Y12" s="59">
        <f t="shared" ref="Y12:Y14" si="3">(4*Q12+P12+R12)/6</f>
        <v>0.20277777777777781</v>
      </c>
      <c r="AA12" s="50" t="s">
        <v>10</v>
      </c>
      <c r="AB12" s="59">
        <f t="shared" ref="AB12:AB14" si="4">V12/SUM($V$11:$V$14)</f>
        <v>0.11578947368421053</v>
      </c>
      <c r="AC12" s="60">
        <f t="shared" ref="AC12:AC14" si="5">W12/SUM($W$11:$W$14)</f>
        <v>9.8360655737704902E-2</v>
      </c>
      <c r="AD12" s="59">
        <f t="shared" ref="AD12:AD14" si="6">X12/SUM($X$11:$X$14)</f>
        <v>7.3964497041420108E-2</v>
      </c>
      <c r="AE12" s="59">
        <f t="shared" ref="AE12:AE14" si="7">Y12/SUM($Y$11:$Y$14)</f>
        <v>0.10688140556368962</v>
      </c>
      <c r="AG12" s="50" t="s">
        <v>10</v>
      </c>
      <c r="AH12" s="59">
        <f t="shared" ref="AH12:AH14" si="8">AVERAGE(AB12:AE12)</f>
        <v>9.8749008006756289E-2</v>
      </c>
      <c r="AJ12" s="50" t="s">
        <v>10</v>
      </c>
      <c r="AK12" s="59">
        <f t="shared" ref="AK12:AK14" si="9">V12*$AH$11+W12*$AH$12+X12*$AH$13+Y12*$AH$14</f>
        <v>0.40903203000601723</v>
      </c>
      <c r="AM12" s="50" t="s">
        <v>10</v>
      </c>
      <c r="AN12" s="59">
        <f t="shared" ref="AN12:AN14" si="10">AK12/AH12</f>
        <v>4.1421381162434745</v>
      </c>
    </row>
    <row r="13" spans="2:48" s="53" customFormat="1" ht="27" customHeight="1" thickBot="1" x14ac:dyDescent="0.3">
      <c r="B13" s="50" t="s">
        <v>13</v>
      </c>
      <c r="C13" s="51"/>
      <c r="D13" s="55">
        <v>2</v>
      </c>
      <c r="E13" s="55">
        <v>3</v>
      </c>
      <c r="F13" s="55">
        <v>4</v>
      </c>
      <c r="G13" s="54"/>
      <c r="H13" s="55">
        <v>2</v>
      </c>
      <c r="I13" s="55">
        <v>3</v>
      </c>
      <c r="J13" s="55">
        <v>4</v>
      </c>
      <c r="K13" s="54"/>
      <c r="L13" s="56">
        <v>1</v>
      </c>
      <c r="M13" s="56">
        <v>1</v>
      </c>
      <c r="N13" s="56">
        <v>1</v>
      </c>
      <c r="O13" s="54"/>
      <c r="P13" s="55">
        <v>0.25</v>
      </c>
      <c r="Q13" s="55">
        <v>0.33333333333333331</v>
      </c>
      <c r="R13" s="55">
        <v>0.5</v>
      </c>
      <c r="S13" s="52"/>
      <c r="U13" s="50" t="s">
        <v>13</v>
      </c>
      <c r="V13" s="59">
        <f t="shared" si="0"/>
        <v>3</v>
      </c>
      <c r="W13" s="59">
        <f>(4*I13+H13+J13)/6</f>
        <v>3</v>
      </c>
      <c r="X13" s="57">
        <f t="shared" si="2"/>
        <v>1</v>
      </c>
      <c r="Y13" s="59">
        <f t="shared" si="3"/>
        <v>0.34722222222222215</v>
      </c>
      <c r="AA13" s="50" t="s">
        <v>13</v>
      </c>
      <c r="AB13" s="59">
        <f t="shared" si="4"/>
        <v>0.37894736842105264</v>
      </c>
      <c r="AC13" s="59">
        <f t="shared" si="5"/>
        <v>0.29508196721311469</v>
      </c>
      <c r="AD13" s="60">
        <f t="shared" si="6"/>
        <v>0.21301775147928992</v>
      </c>
      <c r="AE13" s="59">
        <f t="shared" si="7"/>
        <v>0.1830161054172767</v>
      </c>
      <c r="AG13" s="50" t="s">
        <v>13</v>
      </c>
      <c r="AH13" s="59">
        <f t="shared" si="8"/>
        <v>0.2675157981326835</v>
      </c>
      <c r="AJ13" s="50" t="s">
        <v>13</v>
      </c>
      <c r="AK13" s="59">
        <f t="shared" si="9"/>
        <v>1.1141140826808205</v>
      </c>
      <c r="AM13" s="50" t="s">
        <v>13</v>
      </c>
      <c r="AN13" s="59">
        <f t="shared" si="10"/>
        <v>4.1646664999135412</v>
      </c>
      <c r="AT13" s="53">
        <v>1.98</v>
      </c>
      <c r="AV13" s="53">
        <f>AR11/AT13</f>
        <v>2.8505784998234161E-2</v>
      </c>
    </row>
    <row r="14" spans="2:48" s="53" customFormat="1" ht="27" customHeight="1" thickBot="1" x14ac:dyDescent="0.3">
      <c r="B14" s="50" t="s">
        <v>68</v>
      </c>
      <c r="C14" s="51"/>
      <c r="D14" s="55">
        <v>2</v>
      </c>
      <c r="E14" s="55">
        <v>3</v>
      </c>
      <c r="F14" s="55">
        <v>4</v>
      </c>
      <c r="G14" s="54"/>
      <c r="H14" s="55">
        <v>4</v>
      </c>
      <c r="I14" s="55">
        <v>5</v>
      </c>
      <c r="J14" s="55">
        <v>6</v>
      </c>
      <c r="K14" s="54"/>
      <c r="L14" s="55">
        <v>2</v>
      </c>
      <c r="M14" s="55">
        <v>3</v>
      </c>
      <c r="N14" s="55">
        <v>4</v>
      </c>
      <c r="O14" s="54"/>
      <c r="P14" s="56">
        <v>1</v>
      </c>
      <c r="Q14" s="56">
        <v>1</v>
      </c>
      <c r="R14" s="56">
        <v>1</v>
      </c>
      <c r="S14" s="52"/>
      <c r="U14" s="50" t="s">
        <v>68</v>
      </c>
      <c r="V14" s="59">
        <f t="shared" si="0"/>
        <v>3</v>
      </c>
      <c r="W14" s="59">
        <f>(4*I14+H14+J14)/6</f>
        <v>5</v>
      </c>
      <c r="X14" s="59">
        <f>(4*M14+L14+N14)/6</f>
        <v>3</v>
      </c>
      <c r="Y14" s="57">
        <f t="shared" si="3"/>
        <v>1</v>
      </c>
      <c r="AA14" s="50" t="s">
        <v>68</v>
      </c>
      <c r="AB14" s="59">
        <f t="shared" si="4"/>
        <v>0.37894736842105264</v>
      </c>
      <c r="AC14" s="59">
        <f t="shared" si="5"/>
        <v>0.49180327868852453</v>
      </c>
      <c r="AD14" s="59">
        <f t="shared" si="6"/>
        <v>0.63905325443786976</v>
      </c>
      <c r="AE14" s="60">
        <f t="shared" si="7"/>
        <v>0.52708638360175697</v>
      </c>
      <c r="AG14" s="50" t="s">
        <v>68</v>
      </c>
      <c r="AH14" s="59">
        <f t="shared" si="8"/>
        <v>0.50922257128730097</v>
      </c>
      <c r="AJ14" s="50" t="s">
        <v>68</v>
      </c>
      <c r="AK14" s="59">
        <f t="shared" si="9"/>
        <v>2.1790528734389105</v>
      </c>
      <c r="AM14" s="50" t="s">
        <v>68</v>
      </c>
      <c r="AN14" s="59">
        <f t="shared" si="10"/>
        <v>4.2791757402471839</v>
      </c>
    </row>
    <row r="15" spans="2:48" ht="15.75" thickBot="1" x14ac:dyDescent="0.3">
      <c r="B15" s="1"/>
      <c r="C15" s="1"/>
      <c r="D15" s="183" t="str">
        <f>IF(AV11&lt;=0.1,"MATRIZ CONSISTENTE","MATRIZ INCONSISTENTE")</f>
        <v>MATRIZ CONSISTENTE</v>
      </c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5"/>
      <c r="S15" s="7"/>
      <c r="Y15" s="58"/>
      <c r="AB15" s="62">
        <f>SUM(AB11:AB14)</f>
        <v>1</v>
      </c>
      <c r="AC15" s="62">
        <f t="shared" ref="AC15:AE15" si="11">SUM(AC11:AC14)</f>
        <v>0.99999999999999978</v>
      </c>
      <c r="AD15" s="62">
        <f t="shared" si="11"/>
        <v>0.99999999999999989</v>
      </c>
      <c r="AE15" s="62">
        <f t="shared" si="11"/>
        <v>1</v>
      </c>
      <c r="AH15" s="62"/>
      <c r="AN15" s="62"/>
    </row>
    <row r="16" spans="2:48" x14ac:dyDescent="0.25">
      <c r="B16" s="1"/>
      <c r="C16" s="1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Y16" s="58"/>
      <c r="AB16" s="62"/>
      <c r="AC16" s="62"/>
      <c r="AD16" s="62"/>
      <c r="AE16" s="62"/>
      <c r="AH16" s="62"/>
      <c r="AN16" s="62"/>
    </row>
    <row r="17" spans="2:40" x14ac:dyDescent="0.25">
      <c r="B17" s="1"/>
      <c r="C17" s="1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Y17" s="58"/>
      <c r="AB17" s="62"/>
      <c r="AC17" s="62"/>
      <c r="AD17" s="62"/>
      <c r="AE17" s="62"/>
      <c r="AH17" s="62"/>
      <c r="AN17" s="62"/>
    </row>
    <row r="18" spans="2:40" x14ac:dyDescent="0.25">
      <c r="B18" s="16" t="s">
        <v>1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40" ht="15.75" thickBot="1" x14ac:dyDescent="0.3">
      <c r="B19" s="1"/>
      <c r="C19" s="1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2:40" ht="15.75" thickBot="1" x14ac:dyDescent="0.3">
      <c r="B20" s="19" t="s">
        <v>67</v>
      </c>
      <c r="C20" s="1"/>
      <c r="D20" s="186" t="s">
        <v>58</v>
      </c>
      <c r="E20" s="187"/>
      <c r="F20" s="188"/>
      <c r="G20" s="7"/>
      <c r="H20" s="186" t="s">
        <v>59</v>
      </c>
      <c r="I20" s="187"/>
      <c r="J20" s="188"/>
      <c r="K20" s="7"/>
      <c r="L20" s="189"/>
      <c r="M20" s="189"/>
      <c r="N20" s="189"/>
      <c r="O20" s="7"/>
      <c r="P20" s="7"/>
      <c r="Q20" s="7"/>
      <c r="R20" s="7"/>
      <c r="S20" s="7"/>
      <c r="V20" s="6" t="s">
        <v>58</v>
      </c>
      <c r="W20" s="6" t="s">
        <v>59</v>
      </c>
      <c r="AB20" s="6" t="s">
        <v>58</v>
      </c>
      <c r="AC20" s="6" t="s">
        <v>59</v>
      </c>
    </row>
    <row r="21" spans="2:40" ht="15.75" thickBot="1" x14ac:dyDescent="0.3">
      <c r="B21" s="1"/>
      <c r="C21" s="1"/>
      <c r="D21" s="7"/>
      <c r="E21" s="7"/>
      <c r="F21" s="7"/>
      <c r="G21" s="7"/>
      <c r="H21" s="7"/>
      <c r="I21" s="7"/>
      <c r="J21" s="7"/>
      <c r="K21" s="7"/>
      <c r="L21" s="8"/>
      <c r="M21" s="8"/>
      <c r="N21" s="8"/>
      <c r="O21" s="7"/>
      <c r="P21" s="7"/>
      <c r="Q21" s="7"/>
      <c r="R21" s="7"/>
      <c r="S21" s="7"/>
    </row>
    <row r="22" spans="2:40" ht="15.75" thickBot="1" x14ac:dyDescent="0.3">
      <c r="B22" s="6" t="s">
        <v>58</v>
      </c>
      <c r="C22" s="1"/>
      <c r="D22" s="56">
        <v>1</v>
      </c>
      <c r="E22" s="56">
        <v>1</v>
      </c>
      <c r="F22" s="56">
        <v>1</v>
      </c>
      <c r="G22" s="4"/>
      <c r="H22" s="55">
        <v>1</v>
      </c>
      <c r="I22" s="55">
        <v>1</v>
      </c>
      <c r="J22" s="55">
        <v>2</v>
      </c>
      <c r="K22" s="4"/>
      <c r="L22" s="11"/>
      <c r="M22" s="10"/>
      <c r="N22" s="11"/>
      <c r="O22" s="7"/>
      <c r="P22" s="7"/>
      <c r="Q22" s="7"/>
      <c r="R22" s="7"/>
      <c r="S22" s="7"/>
      <c r="U22" s="6" t="s">
        <v>58</v>
      </c>
      <c r="V22" s="57">
        <v>1</v>
      </c>
      <c r="W22" s="59">
        <f>(4*I22+H22+J22)/6</f>
        <v>1.1666666666666667</v>
      </c>
      <c r="AA22" s="6" t="s">
        <v>58</v>
      </c>
      <c r="AB22" s="79">
        <f>V22/($V$22+$V$23)</f>
        <v>0.52173913043478259</v>
      </c>
      <c r="AC22" s="59">
        <f>W22/($W$22+$W$23)</f>
        <v>0.53846153846153844</v>
      </c>
      <c r="AG22" s="6" t="s">
        <v>58</v>
      </c>
      <c r="AH22" s="59">
        <f>AVERAGE(AB22:AC22)</f>
        <v>0.53010033444816052</v>
      </c>
    </row>
    <row r="23" spans="2:40" ht="15.75" thickBot="1" x14ac:dyDescent="0.3">
      <c r="B23" s="6" t="s">
        <v>59</v>
      </c>
      <c r="C23" s="1"/>
      <c r="D23" s="55">
        <v>1</v>
      </c>
      <c r="E23" s="55">
        <v>1</v>
      </c>
      <c r="F23" s="55">
        <v>0.5</v>
      </c>
      <c r="G23" s="4"/>
      <c r="H23" s="56">
        <v>1</v>
      </c>
      <c r="I23" s="56">
        <v>1</v>
      </c>
      <c r="J23" s="56">
        <v>1</v>
      </c>
      <c r="K23" s="4"/>
      <c r="L23" s="11"/>
      <c r="M23" s="10"/>
      <c r="N23" s="11"/>
      <c r="O23" s="7"/>
      <c r="P23" s="7"/>
      <c r="Q23" s="7"/>
      <c r="R23" s="7"/>
      <c r="S23" s="7"/>
      <c r="U23" s="6" t="s">
        <v>59</v>
      </c>
      <c r="V23" s="59">
        <f>(4*E23+D23+F23)/6</f>
        <v>0.91666666666666663</v>
      </c>
      <c r="W23" s="57">
        <v>1</v>
      </c>
      <c r="AA23" s="6" t="s">
        <v>59</v>
      </c>
      <c r="AB23" s="59">
        <f>V23/($V$22+$V$23)</f>
        <v>0.47826086956521741</v>
      </c>
      <c r="AC23" s="79">
        <f>W23/($W$22+$W$23)</f>
        <v>0.46153846153846145</v>
      </c>
      <c r="AG23" s="6" t="s">
        <v>59</v>
      </c>
      <c r="AH23" s="59">
        <f>AVERAGE(AB23:AC23)</f>
        <v>0.46989966555183943</v>
      </c>
    </row>
    <row r="24" spans="2:40" ht="15.75" thickBo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AH24" s="62"/>
    </row>
    <row r="25" spans="2:40" ht="15.75" thickBot="1" x14ac:dyDescent="0.3">
      <c r="B25" s="19" t="s">
        <v>15</v>
      </c>
      <c r="C25" s="1"/>
      <c r="D25" s="186" t="s">
        <v>2</v>
      </c>
      <c r="E25" s="187"/>
      <c r="F25" s="188"/>
      <c r="G25" s="7"/>
      <c r="H25" s="186" t="s">
        <v>60</v>
      </c>
      <c r="I25" s="187"/>
      <c r="J25" s="188"/>
      <c r="K25" s="7"/>
      <c r="L25" s="189"/>
      <c r="M25" s="189"/>
      <c r="N25" s="189"/>
      <c r="O25" s="7"/>
      <c r="P25" s="7"/>
      <c r="Q25" s="7"/>
      <c r="R25" s="7"/>
      <c r="S25" s="7"/>
      <c r="V25" s="6" t="s">
        <v>2</v>
      </c>
      <c r="W25" s="6" t="s">
        <v>60</v>
      </c>
      <c r="AB25" s="6" t="s">
        <v>58</v>
      </c>
      <c r="AC25" s="6" t="s">
        <v>59</v>
      </c>
    </row>
    <row r="26" spans="2:40" ht="15.75" thickBot="1" x14ac:dyDescent="0.3">
      <c r="B26" s="1"/>
      <c r="C26" s="1"/>
      <c r="D26" s="7"/>
      <c r="E26" s="7"/>
      <c r="F26" s="7"/>
      <c r="G26" s="7"/>
      <c r="H26" s="7"/>
      <c r="I26" s="7"/>
      <c r="J26" s="7"/>
      <c r="K26" s="7"/>
      <c r="L26" s="8"/>
      <c r="M26" s="8"/>
      <c r="N26" s="8"/>
      <c r="O26" s="7"/>
      <c r="P26" s="7"/>
      <c r="Q26" s="7"/>
      <c r="R26" s="7"/>
      <c r="S26" s="7"/>
    </row>
    <row r="27" spans="2:40" ht="15.75" thickBot="1" x14ac:dyDescent="0.3">
      <c r="B27" s="6" t="s">
        <v>2</v>
      </c>
      <c r="C27" s="1"/>
      <c r="D27" s="56">
        <v>1</v>
      </c>
      <c r="E27" s="56">
        <v>1</v>
      </c>
      <c r="F27" s="56">
        <v>1</v>
      </c>
      <c r="G27" s="4"/>
      <c r="H27" s="55">
        <v>0.5</v>
      </c>
      <c r="I27" s="55">
        <v>0.33333333333333331</v>
      </c>
      <c r="J27" s="55">
        <v>0.25</v>
      </c>
      <c r="K27" s="4"/>
      <c r="L27" s="11"/>
      <c r="M27" s="10"/>
      <c r="N27" s="11"/>
      <c r="O27" s="7"/>
      <c r="P27" s="7"/>
      <c r="Q27" s="7"/>
      <c r="R27" s="7"/>
      <c r="S27" s="7"/>
      <c r="U27" s="6" t="s">
        <v>2</v>
      </c>
      <c r="V27" s="57">
        <f>(4*E27+D27+F27)/6</f>
        <v>1</v>
      </c>
      <c r="W27" s="59">
        <f>(4*I27+H27+J27)/6</f>
        <v>0.34722222222222215</v>
      </c>
      <c r="AA27" s="6" t="s">
        <v>2</v>
      </c>
      <c r="AB27" s="79">
        <f>V27/(V27+V28)</f>
        <v>0.25</v>
      </c>
      <c r="AC27" s="59">
        <f>W27/($W$27+$W$28)</f>
        <v>0.25773195876288657</v>
      </c>
      <c r="AG27" s="6" t="s">
        <v>2</v>
      </c>
      <c r="AH27" s="59">
        <f>AVERAGE(AB27:AC27)</f>
        <v>0.25386597938144329</v>
      </c>
    </row>
    <row r="28" spans="2:40" ht="15.75" thickBot="1" x14ac:dyDescent="0.3">
      <c r="B28" s="6" t="s">
        <v>60</v>
      </c>
      <c r="C28" s="1"/>
      <c r="D28" s="55">
        <v>2</v>
      </c>
      <c r="E28" s="55">
        <v>3</v>
      </c>
      <c r="F28" s="55">
        <v>4</v>
      </c>
      <c r="G28" s="4"/>
      <c r="H28" s="56">
        <v>1</v>
      </c>
      <c r="I28" s="56">
        <v>1</v>
      </c>
      <c r="J28" s="56">
        <v>1</v>
      </c>
      <c r="K28" s="4"/>
      <c r="L28" s="11"/>
      <c r="M28" s="10"/>
      <c r="N28" s="11"/>
      <c r="O28" s="7"/>
      <c r="P28" s="7"/>
      <c r="Q28" s="7"/>
      <c r="R28" s="7"/>
      <c r="S28" s="7"/>
      <c r="U28" s="6" t="s">
        <v>60</v>
      </c>
      <c r="V28" s="59">
        <f>(4*E28+D28+F28)/6</f>
        <v>3</v>
      </c>
      <c r="W28" s="57">
        <f>(4*I28+H28+J28)/6</f>
        <v>1</v>
      </c>
      <c r="AA28" s="6" t="s">
        <v>60</v>
      </c>
      <c r="AB28" s="59">
        <f>V28/(V28+V27)</f>
        <v>0.75</v>
      </c>
      <c r="AC28" s="79">
        <f>W28/($W$27+$W$28)</f>
        <v>0.74226804123711343</v>
      </c>
      <c r="AG28" s="6" t="s">
        <v>60</v>
      </c>
      <c r="AH28" s="59">
        <f>AVERAGE(AB28:AC28)</f>
        <v>0.74613402061855671</v>
      </c>
    </row>
    <row r="29" spans="2:40" x14ac:dyDescent="0.25">
      <c r="B29" s="5"/>
      <c r="C29" s="1"/>
      <c r="D29" s="11"/>
      <c r="E29" s="11"/>
      <c r="F29" s="11"/>
      <c r="G29" s="12"/>
      <c r="H29" s="11"/>
      <c r="I29" s="11"/>
      <c r="J29" s="11"/>
      <c r="K29" s="4"/>
      <c r="L29" s="11"/>
      <c r="M29" s="10"/>
      <c r="N29" s="11"/>
      <c r="O29" s="7"/>
      <c r="P29" s="7"/>
      <c r="Q29" s="7"/>
      <c r="R29" s="7"/>
      <c r="S29" s="7"/>
      <c r="AH29" s="62"/>
    </row>
    <row r="31" spans="2:40" ht="15.75" thickBot="1" x14ac:dyDescent="0.3"/>
    <row r="32" spans="2:40" ht="23.25" customHeight="1" thickBot="1" x14ac:dyDescent="0.3">
      <c r="B32" s="15" t="s">
        <v>3</v>
      </c>
      <c r="C32" s="1"/>
      <c r="D32" s="180" t="s">
        <v>67</v>
      </c>
      <c r="E32" s="181"/>
      <c r="F32" s="182"/>
      <c r="G32" s="7"/>
      <c r="H32" s="180" t="s">
        <v>10</v>
      </c>
      <c r="I32" s="181"/>
      <c r="J32" s="182"/>
      <c r="K32" s="7"/>
      <c r="L32" s="180" t="s">
        <v>13</v>
      </c>
      <c r="M32" s="181"/>
      <c r="N32" s="182"/>
      <c r="O32" s="7"/>
      <c r="P32" s="180" t="s">
        <v>68</v>
      </c>
      <c r="Q32" s="181"/>
      <c r="R32" s="182"/>
      <c r="S32" s="7"/>
      <c r="V32" s="178" t="s">
        <v>67</v>
      </c>
      <c r="W32" s="178" t="s">
        <v>10</v>
      </c>
      <c r="X32" s="178" t="s">
        <v>13</v>
      </c>
      <c r="Y32" s="178" t="s">
        <v>68</v>
      </c>
      <c r="AB32" s="178" t="s">
        <v>67</v>
      </c>
      <c r="AC32" s="178" t="s">
        <v>10</v>
      </c>
      <c r="AD32" s="178" t="s">
        <v>13</v>
      </c>
      <c r="AE32" s="178" t="s">
        <v>68</v>
      </c>
    </row>
    <row r="33" spans="2:48" ht="15.75" thickBot="1" x14ac:dyDescent="0.3">
      <c r="B33" s="1"/>
      <c r="C33" s="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V33" s="179"/>
      <c r="W33" s="179" t="s">
        <v>10</v>
      </c>
      <c r="X33" s="179" t="s">
        <v>13</v>
      </c>
      <c r="Y33" s="179" t="s">
        <v>68</v>
      </c>
      <c r="AB33" s="179"/>
      <c r="AC33" s="179" t="s">
        <v>10</v>
      </c>
      <c r="AD33" s="179" t="s">
        <v>13</v>
      </c>
      <c r="AE33" s="179" t="s">
        <v>68</v>
      </c>
    </row>
    <row r="34" spans="2:48" s="53" customFormat="1" ht="27" customHeight="1" thickBot="1" x14ac:dyDescent="0.3">
      <c r="B34" s="50" t="s">
        <v>67</v>
      </c>
      <c r="C34" s="51"/>
      <c r="D34" s="56">
        <v>1</v>
      </c>
      <c r="E34" s="56">
        <v>1</v>
      </c>
      <c r="F34" s="56">
        <v>1</v>
      </c>
      <c r="G34" s="54"/>
      <c r="H34" s="55">
        <v>1</v>
      </c>
      <c r="I34" s="55">
        <v>1</v>
      </c>
      <c r="J34" s="55">
        <v>2</v>
      </c>
      <c r="K34" s="54"/>
      <c r="L34" s="55">
        <v>0.25</v>
      </c>
      <c r="M34" s="55">
        <v>0.33333333333333331</v>
      </c>
      <c r="N34" s="55">
        <v>0.5</v>
      </c>
      <c r="O34" s="54"/>
      <c r="P34" s="55">
        <v>0.25</v>
      </c>
      <c r="Q34" s="55">
        <v>0.33333333333333331</v>
      </c>
      <c r="R34" s="55">
        <v>0.5</v>
      </c>
      <c r="S34" s="52"/>
      <c r="U34" s="50" t="s">
        <v>67</v>
      </c>
      <c r="V34" s="57">
        <v>1</v>
      </c>
      <c r="W34" s="59">
        <v>0.2</v>
      </c>
      <c r="X34" s="59">
        <v>0.2</v>
      </c>
      <c r="Y34" s="59">
        <v>0.33333333333333331</v>
      </c>
      <c r="AA34" s="50" t="s">
        <v>67</v>
      </c>
      <c r="AB34" s="60">
        <f>V34/SUM($V$34:$V$37)</f>
        <v>7.1428571428571425E-2</v>
      </c>
      <c r="AC34" s="60">
        <f>W34/SUM($W$34:$W$37)</f>
        <v>3.125E-2</v>
      </c>
      <c r="AD34" s="60">
        <f>X34/SUM($X$34:$X$37)</f>
        <v>0.12962962962962965</v>
      </c>
      <c r="AE34" s="59">
        <f>Y34/SUM($Y$34:$Y$37)</f>
        <v>2.5000000000000001E-2</v>
      </c>
      <c r="AG34" s="50" t="s">
        <v>67</v>
      </c>
      <c r="AH34" s="59">
        <f>AVERAGE(AB34:AE34)</f>
        <v>6.4327050264550267E-2</v>
      </c>
      <c r="AJ34" s="50" t="s">
        <v>67</v>
      </c>
      <c r="AK34" s="59">
        <f>V34*$AH$34+W34*$AH$35+X34*$AH$36+Y34*$AH$37</f>
        <v>0.26523258377425046</v>
      </c>
      <c r="AM34" s="50" t="s">
        <v>67</v>
      </c>
      <c r="AN34" s="59">
        <f>AK34/AH34</f>
        <v>4.1231889645718205</v>
      </c>
      <c r="AP34" s="59">
        <f>AVERAGE(AN34:AN37)</f>
        <v>4.5101184505193954</v>
      </c>
      <c r="AR34" s="59">
        <f>(AP34-4)/(4-1)</f>
        <v>0.17003948350646514</v>
      </c>
      <c r="AT34" s="59">
        <v>0.88200000000000001</v>
      </c>
      <c r="AV34" s="59">
        <f>AR34/AT34</f>
        <v>0.19278853005268157</v>
      </c>
    </row>
    <row r="35" spans="2:48" s="53" customFormat="1" ht="27" customHeight="1" thickBot="1" x14ac:dyDescent="0.3">
      <c r="B35" s="50" t="s">
        <v>10</v>
      </c>
      <c r="C35" s="51"/>
      <c r="D35" s="55">
        <v>0.5</v>
      </c>
      <c r="E35" s="55">
        <v>1</v>
      </c>
      <c r="F35" s="55">
        <v>1</v>
      </c>
      <c r="G35" s="54"/>
      <c r="H35" s="56">
        <v>1</v>
      </c>
      <c r="I35" s="56">
        <v>1</v>
      </c>
      <c r="J35" s="56">
        <v>1</v>
      </c>
      <c r="K35" s="54"/>
      <c r="L35" s="55">
        <v>0.25</v>
      </c>
      <c r="M35" s="55">
        <v>0.33333333333333331</v>
      </c>
      <c r="N35" s="55">
        <v>0.5</v>
      </c>
      <c r="O35" s="54"/>
      <c r="P35" s="55">
        <v>4</v>
      </c>
      <c r="Q35" s="55">
        <v>5</v>
      </c>
      <c r="R35" s="55">
        <v>6</v>
      </c>
      <c r="S35" s="52"/>
      <c r="U35" s="50" t="s">
        <v>10</v>
      </c>
      <c r="V35" s="59">
        <v>5</v>
      </c>
      <c r="W35" s="57">
        <v>1</v>
      </c>
      <c r="X35" s="59">
        <v>0.2</v>
      </c>
      <c r="Y35" s="59">
        <v>5</v>
      </c>
      <c r="AA35" s="50" t="s">
        <v>10</v>
      </c>
      <c r="AB35" s="60">
        <f t="shared" ref="AB35:AB36" si="12">V35/SUM($V$34:$V$37)</f>
        <v>0.35714285714285715</v>
      </c>
      <c r="AC35" s="60">
        <f t="shared" ref="AC35:AC37" si="13">W35/SUM($W$34:$W$37)</f>
        <v>0.15625</v>
      </c>
      <c r="AD35" s="60">
        <f t="shared" ref="AD35:AD37" si="14">X35/SUM($X$34:$X$37)</f>
        <v>0.12962962962962965</v>
      </c>
      <c r="AE35" s="59">
        <f t="shared" ref="AE35:AE37" si="15">Y35/SUM($Y$34:$Y$37)</f>
        <v>0.37500000000000006</v>
      </c>
      <c r="AG35" s="50" t="s">
        <v>10</v>
      </c>
      <c r="AH35" s="59">
        <f t="shared" ref="AH35:AH37" si="16">AVERAGE(AB35:AE35)</f>
        <v>0.25450562169312174</v>
      </c>
      <c r="AJ35" s="50" t="s">
        <v>10</v>
      </c>
      <c r="AK35" s="59">
        <f t="shared" ref="AK35:AK37" si="17">V35*$AH$34+W35*$AH$35+X35*$AH$36+Y35*$AH$37</f>
        <v>1.2081283068783071</v>
      </c>
      <c r="AM35" s="50" t="s">
        <v>10</v>
      </c>
      <c r="AN35" s="59">
        <f t="shared" ref="AN35:AN37" si="18">AK35/AH35</f>
        <v>4.7469611823940232</v>
      </c>
    </row>
    <row r="36" spans="2:48" s="53" customFormat="1" ht="27" customHeight="1" thickBot="1" x14ac:dyDescent="0.3">
      <c r="B36" s="50" t="s">
        <v>13</v>
      </c>
      <c r="C36" s="51"/>
      <c r="D36" s="55">
        <v>2</v>
      </c>
      <c r="E36" s="55">
        <v>3</v>
      </c>
      <c r="F36" s="55">
        <v>4</v>
      </c>
      <c r="G36" s="54"/>
      <c r="H36" s="55">
        <v>2</v>
      </c>
      <c r="I36" s="55">
        <v>3</v>
      </c>
      <c r="J36" s="55">
        <v>4</v>
      </c>
      <c r="K36" s="54"/>
      <c r="L36" s="56">
        <v>1</v>
      </c>
      <c r="M36" s="56">
        <v>1</v>
      </c>
      <c r="N36" s="56">
        <v>1</v>
      </c>
      <c r="O36" s="54"/>
      <c r="P36" s="55">
        <v>0.25</v>
      </c>
      <c r="Q36" s="55">
        <v>0.33333333333333331</v>
      </c>
      <c r="R36" s="55">
        <v>0.5</v>
      </c>
      <c r="S36" s="52"/>
      <c r="U36" s="50" t="s">
        <v>13</v>
      </c>
      <c r="V36" s="59">
        <v>5</v>
      </c>
      <c r="W36" s="59">
        <v>5</v>
      </c>
      <c r="X36" s="57">
        <v>1</v>
      </c>
      <c r="Y36" s="59">
        <v>7</v>
      </c>
      <c r="AA36" s="50" t="s">
        <v>13</v>
      </c>
      <c r="AB36" s="60">
        <f t="shared" si="12"/>
        <v>0.35714285714285715</v>
      </c>
      <c r="AC36" s="60">
        <f>W36/SUM($W$34:$W$37)</f>
        <v>0.78125</v>
      </c>
      <c r="AD36" s="60">
        <f>X36/SUM($X$34:$X$37)</f>
        <v>0.64814814814814825</v>
      </c>
      <c r="AE36" s="59">
        <f>Y36/SUM($Y$34:$Y$37)</f>
        <v>0.52500000000000002</v>
      </c>
      <c r="AG36" s="50" t="s">
        <v>13</v>
      </c>
      <c r="AH36" s="59">
        <f t="shared" si="16"/>
        <v>0.57788525132275137</v>
      </c>
      <c r="AJ36" s="50" t="s">
        <v>13</v>
      </c>
      <c r="AK36" s="59">
        <f t="shared" si="17"/>
        <v>2.895023148148149</v>
      </c>
      <c r="AM36" s="50" t="s">
        <v>13</v>
      </c>
      <c r="AN36" s="59">
        <f t="shared" si="18"/>
        <v>5.0096851261069233</v>
      </c>
      <c r="AT36" s="53">
        <v>1.98</v>
      </c>
      <c r="AV36" s="53">
        <f>AR34/AT36</f>
        <v>8.5878527023467238E-2</v>
      </c>
    </row>
    <row r="37" spans="2:48" s="53" customFormat="1" ht="27" customHeight="1" thickBot="1" x14ac:dyDescent="0.3">
      <c r="B37" s="50" t="s">
        <v>68</v>
      </c>
      <c r="C37" s="51"/>
      <c r="D37" s="55">
        <v>2</v>
      </c>
      <c r="E37" s="55">
        <v>3</v>
      </c>
      <c r="F37" s="55">
        <v>4</v>
      </c>
      <c r="G37" s="54"/>
      <c r="H37" s="55">
        <v>0.16666666666666666</v>
      </c>
      <c r="I37" s="55">
        <v>0.2</v>
      </c>
      <c r="J37" s="55">
        <v>0.25</v>
      </c>
      <c r="K37" s="54"/>
      <c r="L37" s="55">
        <v>2</v>
      </c>
      <c r="M37" s="55">
        <v>3</v>
      </c>
      <c r="N37" s="55">
        <v>4</v>
      </c>
      <c r="O37" s="54"/>
      <c r="P37" s="56">
        <v>1</v>
      </c>
      <c r="Q37" s="56">
        <v>1</v>
      </c>
      <c r="R37" s="56">
        <v>1</v>
      </c>
      <c r="S37" s="52"/>
      <c r="U37" s="50" t="s">
        <v>68</v>
      </c>
      <c r="V37" s="59">
        <v>3</v>
      </c>
      <c r="W37" s="59">
        <v>0.2</v>
      </c>
      <c r="X37" s="59">
        <v>0.14285714285714285</v>
      </c>
      <c r="Y37" s="57">
        <v>1</v>
      </c>
      <c r="AA37" s="50" t="s">
        <v>68</v>
      </c>
      <c r="AB37" s="60">
        <f>V37/SUM($V$34:$V$37)</f>
        <v>0.21428571428571427</v>
      </c>
      <c r="AC37" s="60">
        <f t="shared" si="13"/>
        <v>3.125E-2</v>
      </c>
      <c r="AD37" s="60">
        <f t="shared" si="14"/>
        <v>9.2592592592592601E-2</v>
      </c>
      <c r="AE37" s="59">
        <f t="shared" si="15"/>
        <v>7.5000000000000011E-2</v>
      </c>
      <c r="AG37" s="50" t="s">
        <v>68</v>
      </c>
      <c r="AH37" s="59">
        <f t="shared" si="16"/>
        <v>0.10328207671957672</v>
      </c>
      <c r="AJ37" s="50" t="s">
        <v>68</v>
      </c>
      <c r="AK37" s="59">
        <f t="shared" si="17"/>
        <v>0.42971938775510204</v>
      </c>
      <c r="AM37" s="50" t="s">
        <v>68</v>
      </c>
      <c r="AN37" s="59">
        <f t="shared" si="18"/>
        <v>4.1606385290048138</v>
      </c>
    </row>
    <row r="38" spans="2:48" x14ac:dyDescent="0.25">
      <c r="AB38" s="62">
        <f>SUM(AB34:AB37)</f>
        <v>1</v>
      </c>
      <c r="AC38" s="62">
        <f t="shared" ref="AC38:AE38" si="19">SUM(AC34:AC37)</f>
        <v>1</v>
      </c>
      <c r="AD38" s="62">
        <f t="shared" si="19"/>
        <v>1.0000000000000002</v>
      </c>
      <c r="AE38" s="62">
        <f t="shared" si="19"/>
        <v>1</v>
      </c>
    </row>
    <row r="42" spans="2:48" x14ac:dyDescent="0.25">
      <c r="B42" s="13" t="s">
        <v>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2:48" ht="15.75" thickBot="1" x14ac:dyDescent="0.3"/>
    <row r="44" spans="2:48" ht="15.75" thickBot="1" x14ac:dyDescent="0.3">
      <c r="C44" s="193" t="s">
        <v>8</v>
      </c>
      <c r="D44" s="194"/>
      <c r="E44" s="194"/>
      <c r="F44" s="195"/>
    </row>
    <row r="45" spans="2:48" ht="15.75" thickBot="1" x14ac:dyDescent="0.3">
      <c r="B45" s="31">
        <v>1</v>
      </c>
      <c r="C45" s="190" t="s">
        <v>86</v>
      </c>
      <c r="D45" s="191"/>
      <c r="E45" s="191"/>
      <c r="F45" s="192"/>
    </row>
    <row r="46" spans="2:48" ht="15.75" thickBot="1" x14ac:dyDescent="0.3">
      <c r="B46" s="31">
        <v>2</v>
      </c>
      <c r="C46" s="190" t="s">
        <v>87</v>
      </c>
      <c r="D46" s="191"/>
      <c r="E46" s="191"/>
      <c r="F46" s="192"/>
    </row>
    <row r="47" spans="2:48" ht="16.5" customHeight="1" thickBot="1" x14ac:dyDescent="0.3">
      <c r="B47" s="31">
        <v>3</v>
      </c>
      <c r="C47" s="196" t="s">
        <v>88</v>
      </c>
      <c r="D47" s="197"/>
      <c r="E47" s="197"/>
      <c r="F47" s="198"/>
    </row>
    <row r="48" spans="2:48" ht="15.75" thickBot="1" x14ac:dyDescent="0.3">
      <c r="B48" s="31">
        <v>4</v>
      </c>
      <c r="C48" s="190" t="s">
        <v>89</v>
      </c>
      <c r="D48" s="191"/>
      <c r="E48" s="191"/>
      <c r="F48" s="192"/>
    </row>
    <row r="50" spans="2:48" x14ac:dyDescent="0.25">
      <c r="B50" s="16" t="s">
        <v>85</v>
      </c>
      <c r="C50" s="17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U50" s="174" t="s">
        <v>69</v>
      </c>
      <c r="V50" s="174"/>
      <c r="W50" s="174"/>
      <c r="X50" s="174"/>
      <c r="Y50" s="174"/>
      <c r="AA50" s="175" t="s">
        <v>70</v>
      </c>
      <c r="AB50" s="175"/>
      <c r="AC50" s="175"/>
      <c r="AD50" s="175"/>
      <c r="AE50" s="175"/>
      <c r="AG50" s="176" t="s">
        <v>71</v>
      </c>
      <c r="AH50" s="176"/>
      <c r="AJ50" s="177" t="s">
        <v>72</v>
      </c>
      <c r="AK50" s="177"/>
      <c r="AM50" s="172" t="s">
        <v>73</v>
      </c>
      <c r="AN50" s="172"/>
      <c r="AP50" s="61" t="s">
        <v>74</v>
      </c>
      <c r="AR50" s="61" t="s">
        <v>75</v>
      </c>
      <c r="AT50" s="61" t="s">
        <v>76</v>
      </c>
      <c r="AV50" s="61" t="s">
        <v>77</v>
      </c>
    </row>
    <row r="52" spans="2:48" ht="15.75" thickBot="1" x14ac:dyDescent="0.3"/>
    <row r="53" spans="2:48" ht="15.75" thickBot="1" x14ac:dyDescent="0.3">
      <c r="B53" s="19" t="s">
        <v>58</v>
      </c>
      <c r="C53" s="1"/>
      <c r="D53" s="199">
        <v>1</v>
      </c>
      <c r="E53" s="200"/>
      <c r="F53" s="201"/>
      <c r="G53" s="7"/>
      <c r="H53" s="199">
        <v>2</v>
      </c>
      <c r="I53" s="200"/>
      <c r="J53" s="201"/>
      <c r="K53" s="7"/>
      <c r="L53" s="199">
        <v>3</v>
      </c>
      <c r="M53" s="200"/>
      <c r="N53" s="201"/>
      <c r="O53" s="7"/>
      <c r="P53" s="199">
        <v>4</v>
      </c>
      <c r="Q53" s="200"/>
      <c r="R53" s="201"/>
    </row>
    <row r="54" spans="2:48" ht="15.75" thickBot="1" x14ac:dyDescent="0.3">
      <c r="B54" s="1"/>
      <c r="C54" s="1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V54" s="50">
        <v>1</v>
      </c>
      <c r="W54" s="50">
        <v>2</v>
      </c>
      <c r="X54" s="50">
        <v>3</v>
      </c>
      <c r="Y54" s="50">
        <v>4</v>
      </c>
      <c r="AB54" s="50">
        <v>1</v>
      </c>
      <c r="AC54" s="50">
        <v>2</v>
      </c>
      <c r="AD54" s="50">
        <v>3</v>
      </c>
      <c r="AE54" s="50">
        <v>4</v>
      </c>
    </row>
    <row r="55" spans="2:48" ht="16.5" thickBot="1" x14ac:dyDescent="0.3">
      <c r="B55" s="32">
        <v>1</v>
      </c>
      <c r="C55" s="51"/>
      <c r="D55" s="66">
        <v>1</v>
      </c>
      <c r="E55" s="66">
        <v>1</v>
      </c>
      <c r="F55" s="66">
        <v>1</v>
      </c>
      <c r="G55" s="54"/>
      <c r="H55" s="55">
        <v>0.25</v>
      </c>
      <c r="I55" s="55">
        <v>0.33333333333333331</v>
      </c>
      <c r="J55" s="55">
        <v>0.5</v>
      </c>
      <c r="K55" s="54"/>
      <c r="L55" s="55">
        <v>1</v>
      </c>
      <c r="M55" s="55">
        <v>1</v>
      </c>
      <c r="N55" s="55">
        <v>2</v>
      </c>
      <c r="O55" s="54"/>
      <c r="P55" s="55">
        <v>0.5</v>
      </c>
      <c r="Q55" s="55">
        <v>1</v>
      </c>
      <c r="R55" s="55">
        <v>1</v>
      </c>
      <c r="U55" s="50">
        <v>1</v>
      </c>
      <c r="V55" s="57">
        <f>(4*E55+D55+F55)/6</f>
        <v>1</v>
      </c>
      <c r="W55" s="59">
        <f>(4*I55+H55+J55)/6</f>
        <v>0.34722222222222215</v>
      </c>
      <c r="X55" s="59">
        <f>(4*M55+L55+N55)/6</f>
        <v>1.1666666666666667</v>
      </c>
      <c r="Y55" s="59">
        <f>(4*Q55+P55+R55)/6</f>
        <v>0.91666666666666663</v>
      </c>
      <c r="Z55" s="53"/>
      <c r="AA55" s="50">
        <v>1</v>
      </c>
      <c r="AB55" s="60">
        <f>V55/SUM($V$55:$V$58)</f>
        <v>0.16438356164383561</v>
      </c>
      <c r="AC55" s="59">
        <f>W55/SUM($W$55:$W$58)</f>
        <v>0.18301610541727673</v>
      </c>
      <c r="AD55" s="59">
        <f>X55/SUM($X$55:$X$58)</f>
        <v>0.19178082191780821</v>
      </c>
      <c r="AE55" s="59">
        <f>Y55/SUM($Y$55:$Y$58)</f>
        <v>0.11340206185567009</v>
      </c>
      <c r="AF55" s="53"/>
      <c r="AG55" s="50">
        <v>1</v>
      </c>
      <c r="AH55" s="59">
        <f>AVERAGE(AB55:AE55)</f>
        <v>0.16314563770864765</v>
      </c>
      <c r="AI55" s="53"/>
      <c r="AJ55" s="50">
        <v>1</v>
      </c>
      <c r="AK55" s="59">
        <f>V55*$AH$55+W55*$AH$56+X55*$AH$57+Y55*$AH$58</f>
        <v>0.66690706107373987</v>
      </c>
      <c r="AL55" s="53"/>
      <c r="AM55" s="50">
        <v>1</v>
      </c>
      <c r="AN55" s="59">
        <f>AK55/AH55</f>
        <v>4.0878019813482886</v>
      </c>
      <c r="AO55" s="53"/>
      <c r="AP55" s="59">
        <f>AVERAGE(AN55:AN58)</f>
        <v>4.1222050667692569</v>
      </c>
      <c r="AQ55" s="53"/>
      <c r="AR55" s="59">
        <f>(AP55-4)/(4-1)</f>
        <v>4.0735022256418972E-2</v>
      </c>
      <c r="AS55" s="53"/>
      <c r="AT55" s="59">
        <v>0.88200000000000001</v>
      </c>
      <c r="AU55" s="53"/>
      <c r="AV55" s="59">
        <f>AR55/AT55</f>
        <v>4.6184832490270944E-2</v>
      </c>
    </row>
    <row r="56" spans="2:48" ht="16.5" thickBot="1" x14ac:dyDescent="0.3">
      <c r="B56" s="32">
        <v>2</v>
      </c>
      <c r="C56" s="51"/>
      <c r="D56" s="55">
        <v>2</v>
      </c>
      <c r="E56" s="55">
        <v>3</v>
      </c>
      <c r="F56" s="55">
        <v>4</v>
      </c>
      <c r="G56" s="54"/>
      <c r="H56" s="68">
        <v>1</v>
      </c>
      <c r="I56" s="66">
        <v>1</v>
      </c>
      <c r="J56" s="66">
        <v>1</v>
      </c>
      <c r="K56" s="54"/>
      <c r="L56" s="55">
        <v>2</v>
      </c>
      <c r="M56" s="55">
        <v>3</v>
      </c>
      <c r="N56" s="55">
        <v>4</v>
      </c>
      <c r="O56" s="54"/>
      <c r="P56" s="55">
        <v>4</v>
      </c>
      <c r="Q56" s="55">
        <v>5</v>
      </c>
      <c r="R56" s="55">
        <v>6</v>
      </c>
      <c r="U56" s="50">
        <v>2</v>
      </c>
      <c r="V56" s="59">
        <f t="shared" ref="V56:V58" si="20">(4*E56+D56+F56)/6</f>
        <v>3</v>
      </c>
      <c r="W56" s="57">
        <f t="shared" ref="W56:W58" si="21">(4*I56+H56+J56)/6</f>
        <v>1</v>
      </c>
      <c r="X56" s="59">
        <f t="shared" ref="X56:X58" si="22">(4*M56+L56+N56)/6</f>
        <v>3</v>
      </c>
      <c r="Y56" s="59">
        <f t="shared" ref="Y56:Y58" si="23">(4*Q56+P56+R56)/6</f>
        <v>5</v>
      </c>
      <c r="Z56" s="53"/>
      <c r="AA56" s="50">
        <v>2</v>
      </c>
      <c r="AB56" s="59">
        <f t="shared" ref="AB56:AB58" si="24">V56/SUM($V$55:$V$58)</f>
        <v>0.49315068493150682</v>
      </c>
      <c r="AC56" s="60">
        <f t="shared" ref="AC56:AC58" si="25">W56/SUM($W$55:$W$58)</f>
        <v>0.52708638360175708</v>
      </c>
      <c r="AD56" s="59">
        <f t="shared" ref="AD56:AD58" si="26">X56/SUM($X$55:$X$58)</f>
        <v>0.49315068493150682</v>
      </c>
      <c r="AE56" s="59">
        <f t="shared" ref="AE56:AE58" si="27">Y56/SUM($Y$55:$Y$58)</f>
        <v>0.61855670103092775</v>
      </c>
      <c r="AF56" s="53"/>
      <c r="AG56" s="50">
        <v>2</v>
      </c>
      <c r="AH56" s="59">
        <f t="shared" ref="AH56:AH58" si="28">AVERAGE(AB56:AE56)</f>
        <v>0.53298611362392456</v>
      </c>
      <c r="AI56" s="53"/>
      <c r="AJ56" s="50">
        <v>2</v>
      </c>
      <c r="AK56" s="59">
        <f t="shared" ref="AK56:AK58" si="29">V56*$AH$55+W56*$AH$56+X56*$AH$57+Y56*$AH$58</f>
        <v>2.2205570223494169</v>
      </c>
      <c r="AL56" s="53"/>
      <c r="AM56" s="50">
        <v>2</v>
      </c>
      <c r="AN56" s="59">
        <f t="shared" ref="AN56:AN58" si="30">AK56/AH56</f>
        <v>4.1662568040492021</v>
      </c>
      <c r="AO56" s="53"/>
      <c r="AP56" s="53"/>
      <c r="AQ56" s="53"/>
      <c r="AR56" s="53"/>
      <c r="AS56" s="53"/>
      <c r="AT56" s="53"/>
      <c r="AU56" s="53"/>
      <c r="AV56" s="53"/>
    </row>
    <row r="57" spans="2:48" ht="16.5" thickBot="1" x14ac:dyDescent="0.3">
      <c r="B57" s="32">
        <v>3</v>
      </c>
      <c r="C57" s="51"/>
      <c r="D57" s="55">
        <v>0.5</v>
      </c>
      <c r="E57" s="55">
        <v>1</v>
      </c>
      <c r="F57" s="55">
        <v>1</v>
      </c>
      <c r="G57" s="54"/>
      <c r="H57" s="55">
        <v>0.25</v>
      </c>
      <c r="I57" s="55">
        <v>0.33333333333333331</v>
      </c>
      <c r="J57" s="55">
        <v>0.5</v>
      </c>
      <c r="K57" s="54"/>
      <c r="L57" s="66">
        <v>1</v>
      </c>
      <c r="M57" s="66">
        <v>1</v>
      </c>
      <c r="N57" s="66">
        <v>1</v>
      </c>
      <c r="O57" s="54"/>
      <c r="P57" s="55">
        <v>1</v>
      </c>
      <c r="Q57" s="55">
        <v>1</v>
      </c>
      <c r="R57" s="55">
        <v>2</v>
      </c>
      <c r="U57" s="50">
        <v>3</v>
      </c>
      <c r="V57" s="59">
        <f t="shared" si="20"/>
        <v>0.91666666666666663</v>
      </c>
      <c r="W57" s="59">
        <f t="shared" si="21"/>
        <v>0.34722222222222215</v>
      </c>
      <c r="X57" s="57">
        <f t="shared" si="22"/>
        <v>1</v>
      </c>
      <c r="Y57" s="59">
        <f t="shared" si="23"/>
        <v>1.1666666666666667</v>
      </c>
      <c r="Z57" s="53"/>
      <c r="AA57" s="50">
        <v>3</v>
      </c>
      <c r="AB57" s="59">
        <f t="shared" si="24"/>
        <v>0.15068493150684931</v>
      </c>
      <c r="AC57" s="59">
        <f t="shared" si="25"/>
        <v>0.18301610541727673</v>
      </c>
      <c r="AD57" s="60">
        <f t="shared" si="26"/>
        <v>0.16438356164383561</v>
      </c>
      <c r="AE57" s="59">
        <f t="shared" si="27"/>
        <v>0.14432989690721648</v>
      </c>
      <c r="AF57" s="53"/>
      <c r="AG57" s="50">
        <v>3</v>
      </c>
      <c r="AH57" s="59">
        <f t="shared" si="28"/>
        <v>0.16060362386879451</v>
      </c>
      <c r="AI57" s="53"/>
      <c r="AJ57" s="50">
        <v>3</v>
      </c>
      <c r="AK57" s="59">
        <f t="shared" si="29"/>
        <v>0.66236047681954513</v>
      </c>
      <c r="AL57" s="53"/>
      <c r="AM57" s="50">
        <v>3</v>
      </c>
      <c r="AN57" s="59">
        <f t="shared" si="30"/>
        <v>4.1241938436000796</v>
      </c>
      <c r="AO57" s="53"/>
      <c r="AP57" s="53"/>
      <c r="AQ57" s="53"/>
      <c r="AR57" s="53"/>
      <c r="AS57" s="53"/>
      <c r="AT57" s="53">
        <v>1.98</v>
      </c>
      <c r="AU57" s="53"/>
      <c r="AV57" s="53">
        <f>AR55/AT57</f>
        <v>2.0573243563847966E-2</v>
      </c>
    </row>
    <row r="58" spans="2:48" ht="16.5" thickBot="1" x14ac:dyDescent="0.3">
      <c r="B58" s="32">
        <v>4</v>
      </c>
      <c r="C58" s="51"/>
      <c r="D58" s="55">
        <v>1</v>
      </c>
      <c r="E58" s="55">
        <v>1</v>
      </c>
      <c r="F58" s="55">
        <v>2</v>
      </c>
      <c r="G58" s="54"/>
      <c r="H58" s="55">
        <v>0.16666666666666666</v>
      </c>
      <c r="I58" s="55">
        <v>0.2</v>
      </c>
      <c r="J58" s="55">
        <v>0.25</v>
      </c>
      <c r="K58" s="54"/>
      <c r="L58" s="55">
        <v>0.5</v>
      </c>
      <c r="M58" s="55">
        <v>1</v>
      </c>
      <c r="N58" s="55">
        <v>1</v>
      </c>
      <c r="O58" s="54"/>
      <c r="P58" s="66">
        <v>1</v>
      </c>
      <c r="Q58" s="66">
        <v>1</v>
      </c>
      <c r="R58" s="66">
        <v>1</v>
      </c>
      <c r="U58" s="50">
        <v>4</v>
      </c>
      <c r="V58" s="59">
        <f t="shared" si="20"/>
        <v>1.1666666666666667</v>
      </c>
      <c r="W58" s="59">
        <f t="shared" si="21"/>
        <v>0.20277777777777781</v>
      </c>
      <c r="X58" s="59">
        <f t="shared" si="22"/>
        <v>0.91666666666666663</v>
      </c>
      <c r="Y58" s="57">
        <f t="shared" si="23"/>
        <v>1</v>
      </c>
      <c r="Z58" s="53"/>
      <c r="AA58" s="50">
        <v>4</v>
      </c>
      <c r="AB58" s="59">
        <f t="shared" si="24"/>
        <v>0.19178082191780821</v>
      </c>
      <c r="AC58" s="59">
        <f t="shared" si="25"/>
        <v>0.10688140556368964</v>
      </c>
      <c r="AD58" s="59">
        <f t="shared" si="26"/>
        <v>0.15068493150684931</v>
      </c>
      <c r="AE58" s="60">
        <f t="shared" si="27"/>
        <v>0.12371134020618556</v>
      </c>
      <c r="AF58" s="53"/>
      <c r="AG58" s="50">
        <v>4</v>
      </c>
      <c r="AH58" s="59">
        <f t="shared" si="28"/>
        <v>0.14326462479863317</v>
      </c>
      <c r="AI58" s="53"/>
      <c r="AJ58" s="50">
        <v>4</v>
      </c>
      <c r="AK58" s="59">
        <f t="shared" si="29"/>
        <v>0.58889893037885732</v>
      </c>
      <c r="AL58" s="53"/>
      <c r="AM58" s="50">
        <v>4</v>
      </c>
      <c r="AN58" s="59">
        <f t="shared" si="30"/>
        <v>4.1105676380794582</v>
      </c>
      <c r="AO58" s="53"/>
      <c r="AP58" s="53"/>
      <c r="AQ58" s="53"/>
      <c r="AR58" s="53"/>
      <c r="AS58" s="53"/>
      <c r="AT58" s="53"/>
      <c r="AU58" s="53"/>
      <c r="AV58" s="53"/>
    </row>
    <row r="59" spans="2:48" ht="15.75" thickBot="1" x14ac:dyDescent="0.3">
      <c r="D59" s="183" t="str">
        <f>IF(AV55&lt;=0.1,"MATRIZ CONSISTENTE","MATRIZ INCONSISTENTE")</f>
        <v>MATRIZ CONSISTENTE</v>
      </c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185"/>
      <c r="Y59" s="58"/>
      <c r="AB59" s="62">
        <f>SUM(AB55:AB58)</f>
        <v>0.99999999999999989</v>
      </c>
      <c r="AC59" s="62">
        <f t="shared" ref="AC59" si="31">SUM(AC55:AC58)</f>
        <v>1.0000000000000002</v>
      </c>
      <c r="AD59" s="62">
        <f t="shared" ref="AD59" si="32">SUM(AD55:AD58)</f>
        <v>1</v>
      </c>
      <c r="AE59" s="62">
        <f t="shared" ref="AE59" si="33">SUM(AE55:AE58)</f>
        <v>0.99999999999999978</v>
      </c>
      <c r="AN59" s="62"/>
    </row>
    <row r="61" spans="2:48" ht="15.75" thickBot="1" x14ac:dyDescent="0.3">
      <c r="W61" s="25"/>
    </row>
    <row r="62" spans="2:48" ht="15.75" thickBot="1" x14ac:dyDescent="0.3">
      <c r="B62" s="19" t="s">
        <v>59</v>
      </c>
      <c r="C62" s="1"/>
      <c r="D62" s="199">
        <v>1</v>
      </c>
      <c r="E62" s="200"/>
      <c r="F62" s="201"/>
      <c r="G62" s="7"/>
      <c r="H62" s="199">
        <v>2</v>
      </c>
      <c r="I62" s="200"/>
      <c r="J62" s="201"/>
      <c r="K62" s="7"/>
      <c r="L62" s="199">
        <v>3</v>
      </c>
      <c r="M62" s="200"/>
      <c r="N62" s="201"/>
      <c r="O62" s="7"/>
      <c r="P62" s="199">
        <v>4</v>
      </c>
      <c r="Q62" s="200"/>
      <c r="R62" s="201"/>
    </row>
    <row r="63" spans="2:48" ht="15.75" thickBot="1" x14ac:dyDescent="0.3">
      <c r="B63" s="1"/>
      <c r="C63" s="1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V63" s="50">
        <v>1</v>
      </c>
      <c r="W63" s="50">
        <v>2</v>
      </c>
      <c r="X63" s="50">
        <v>3</v>
      </c>
      <c r="Y63" s="50">
        <v>4</v>
      </c>
      <c r="AB63" s="50">
        <v>1</v>
      </c>
      <c r="AC63" s="50">
        <v>2</v>
      </c>
      <c r="AD63" s="50">
        <v>3</v>
      </c>
      <c r="AE63" s="50">
        <v>4</v>
      </c>
    </row>
    <row r="64" spans="2:48" ht="16.5" thickBot="1" x14ac:dyDescent="0.3">
      <c r="B64" s="32">
        <v>1</v>
      </c>
      <c r="C64" s="51"/>
      <c r="D64" s="66">
        <v>1</v>
      </c>
      <c r="E64" s="66">
        <v>1</v>
      </c>
      <c r="F64" s="66">
        <v>1</v>
      </c>
      <c r="G64" s="54"/>
      <c r="H64" s="55">
        <v>0.25</v>
      </c>
      <c r="I64" s="55">
        <v>0.33333333333333331</v>
      </c>
      <c r="J64" s="55">
        <v>0.5</v>
      </c>
      <c r="K64" s="54"/>
      <c r="L64" s="55">
        <v>1</v>
      </c>
      <c r="M64" s="55">
        <v>1</v>
      </c>
      <c r="N64" s="55">
        <v>2</v>
      </c>
      <c r="O64" s="54"/>
      <c r="P64" s="55">
        <v>0.25</v>
      </c>
      <c r="Q64" s="55">
        <v>0.33333333333333331</v>
      </c>
      <c r="R64" s="55">
        <v>0.5</v>
      </c>
      <c r="U64" s="50">
        <v>1</v>
      </c>
      <c r="V64" s="57">
        <f>(4*E64+D64+F64)/6</f>
        <v>1</v>
      </c>
      <c r="W64" s="59">
        <f>(4*I64+H64+J64)/6</f>
        <v>0.34722222222222215</v>
      </c>
      <c r="X64" s="59">
        <f>(4*M64+L64+N64)/6</f>
        <v>1.1666666666666667</v>
      </c>
      <c r="Y64" s="59">
        <f>(4*Q64+P64+R64)/6</f>
        <v>0.34722222222222215</v>
      </c>
      <c r="Z64" s="53"/>
      <c r="AA64" s="50">
        <v>1</v>
      </c>
      <c r="AB64" s="60">
        <f>V64/SUM($V$64:$V$67)</f>
        <v>0.12631578947368421</v>
      </c>
      <c r="AC64" s="59">
        <f>W64/SUM($W$64:$W$67)</f>
        <v>0.13297872340425532</v>
      </c>
      <c r="AD64" s="59">
        <f>X64/SUM($X$64:$X$67)</f>
        <v>0.14285714285714285</v>
      </c>
      <c r="AE64" s="59">
        <f>Y64/SUM($Y$64:$Y$67)</f>
        <v>0.12135922330097086</v>
      </c>
      <c r="AF64" s="53"/>
      <c r="AG64" s="50">
        <v>1</v>
      </c>
      <c r="AH64" s="59">
        <f>AVERAGE(AB64:AE64)</f>
        <v>0.1308777197590133</v>
      </c>
      <c r="AI64" s="53"/>
      <c r="AJ64" s="50">
        <v>1</v>
      </c>
      <c r="AK64" s="59">
        <f>V64*$AH$64+W64*$AH$65+X64*$AH$66+Y64*$AH$67</f>
        <v>0.53356603789440837</v>
      </c>
      <c r="AL64" s="53"/>
      <c r="AM64" s="50">
        <v>1</v>
      </c>
      <c r="AN64" s="59">
        <f>AK64/AH64</f>
        <v>4.0768286525534663</v>
      </c>
      <c r="AO64" s="53"/>
      <c r="AP64" s="59">
        <f>AVERAGE(AN64:AN67)</f>
        <v>4.0791172782770495</v>
      </c>
      <c r="AQ64" s="53"/>
      <c r="AR64" s="59">
        <f>(AP64-4)/(4-1)</f>
        <v>2.6372426092349837E-2</v>
      </c>
      <c r="AS64" s="53"/>
      <c r="AT64" s="59">
        <v>0.88200000000000001</v>
      </c>
      <c r="AU64" s="53"/>
      <c r="AV64" s="59">
        <f>AR64/AT64</f>
        <v>2.9900709855271924E-2</v>
      </c>
    </row>
    <row r="65" spans="2:48" ht="16.5" thickBot="1" x14ac:dyDescent="0.3">
      <c r="B65" s="32">
        <v>2</v>
      </c>
      <c r="C65" s="51"/>
      <c r="D65" s="55">
        <v>2</v>
      </c>
      <c r="E65" s="55">
        <v>3</v>
      </c>
      <c r="F65" s="55">
        <v>4</v>
      </c>
      <c r="G65" s="54"/>
      <c r="H65" s="68">
        <v>1</v>
      </c>
      <c r="I65" s="66">
        <v>1</v>
      </c>
      <c r="J65" s="66">
        <v>1</v>
      </c>
      <c r="K65" s="54"/>
      <c r="L65" s="55">
        <v>2</v>
      </c>
      <c r="M65" s="55">
        <v>3</v>
      </c>
      <c r="N65" s="55">
        <v>4</v>
      </c>
      <c r="O65" s="54"/>
      <c r="P65" s="55">
        <v>1</v>
      </c>
      <c r="Q65" s="55">
        <v>1</v>
      </c>
      <c r="R65" s="55">
        <v>2</v>
      </c>
      <c r="U65" s="50">
        <v>2</v>
      </c>
      <c r="V65" s="59">
        <f t="shared" ref="V65:V67" si="34">(4*E65+D65+F65)/6</f>
        <v>3</v>
      </c>
      <c r="W65" s="57">
        <f t="shared" ref="W65:W67" si="35">(4*I65+H65+J65)/6</f>
        <v>1</v>
      </c>
      <c r="X65" s="59">
        <f t="shared" ref="X65:X67" si="36">(4*M65+L65+N65)/6</f>
        <v>3</v>
      </c>
      <c r="Y65" s="59">
        <f t="shared" ref="Y65:Y67" si="37">(4*Q65+P65+R65)/6</f>
        <v>1.1666666666666667</v>
      </c>
      <c r="Z65" s="53"/>
      <c r="AA65" s="50">
        <v>2</v>
      </c>
      <c r="AB65" s="59">
        <f t="shared" ref="AB65:AB67" si="38">V65/SUM($V$64:$V$67)</f>
        <v>0.37894736842105264</v>
      </c>
      <c r="AC65" s="60">
        <f t="shared" ref="AC65:AC67" si="39">W65/SUM($W$64:$W$67)</f>
        <v>0.38297872340425537</v>
      </c>
      <c r="AD65" s="59">
        <f t="shared" ref="AD65:AD67" si="40">X65/SUM($X$64:$X$67)</f>
        <v>0.36734693877551017</v>
      </c>
      <c r="AE65" s="59">
        <f t="shared" ref="AE65:AE67" si="41">Y65/SUM($Y$64:$Y$67)</f>
        <v>0.40776699029126223</v>
      </c>
      <c r="AF65" s="53"/>
      <c r="AG65" s="50">
        <v>2</v>
      </c>
      <c r="AH65" s="59">
        <f t="shared" ref="AH65:AH67" si="42">AVERAGE(AB65:AE65)</f>
        <v>0.38426000522302012</v>
      </c>
      <c r="AI65" s="53"/>
      <c r="AJ65" s="50">
        <v>2</v>
      </c>
      <c r="AK65" s="59">
        <f>V65*$AH$64+W65*$AH$65+X65*$AH$66+Y65*$AH$67</f>
        <v>1.568330002012438</v>
      </c>
      <c r="AL65" s="53"/>
      <c r="AM65" s="50">
        <v>2</v>
      </c>
      <c r="AN65" s="59">
        <f t="shared" ref="AN65:AN67" si="43">AK65/AH65</f>
        <v>4.0814291903790432</v>
      </c>
      <c r="AO65" s="53"/>
      <c r="AP65" s="53"/>
      <c r="AQ65" s="53"/>
      <c r="AR65" s="53"/>
      <c r="AS65" s="53"/>
      <c r="AT65" s="53"/>
      <c r="AU65" s="53"/>
      <c r="AV65" s="53"/>
    </row>
    <row r="66" spans="2:48" ht="16.5" thickBot="1" x14ac:dyDescent="0.3">
      <c r="B66" s="32">
        <v>3</v>
      </c>
      <c r="C66" s="51"/>
      <c r="D66" s="55">
        <v>0.5</v>
      </c>
      <c r="E66" s="55">
        <v>1</v>
      </c>
      <c r="F66" s="55">
        <v>1</v>
      </c>
      <c r="G66" s="54"/>
      <c r="H66" s="55">
        <v>0.25</v>
      </c>
      <c r="I66" s="55">
        <v>0.33333333333333331</v>
      </c>
      <c r="J66" s="55">
        <v>0.5</v>
      </c>
      <c r="K66" s="54"/>
      <c r="L66" s="66">
        <v>1</v>
      </c>
      <c r="M66" s="66">
        <v>1</v>
      </c>
      <c r="N66" s="66">
        <v>1</v>
      </c>
      <c r="O66" s="54"/>
      <c r="P66" s="55">
        <v>0.25</v>
      </c>
      <c r="Q66" s="55">
        <v>0.33333333333333331</v>
      </c>
      <c r="R66" s="55">
        <v>0.5</v>
      </c>
      <c r="U66" s="50">
        <v>3</v>
      </c>
      <c r="V66" s="59">
        <f>(4*E66+D66+F66)/6</f>
        <v>0.91666666666666663</v>
      </c>
      <c r="W66" s="59">
        <f t="shared" si="35"/>
        <v>0.34722222222222215</v>
      </c>
      <c r="X66" s="57">
        <f t="shared" si="36"/>
        <v>1</v>
      </c>
      <c r="Y66" s="59">
        <f t="shared" si="37"/>
        <v>0.34722222222222215</v>
      </c>
      <c r="Z66" s="53"/>
      <c r="AA66" s="50">
        <v>3</v>
      </c>
      <c r="AB66" s="59">
        <f>V66/SUM($V$64:$V$67)</f>
        <v>0.11578947368421051</v>
      </c>
      <c r="AC66" s="59">
        <f t="shared" si="39"/>
        <v>0.13297872340425532</v>
      </c>
      <c r="AD66" s="60">
        <f t="shared" si="40"/>
        <v>0.12244897959183672</v>
      </c>
      <c r="AE66" s="59">
        <f t="shared" si="41"/>
        <v>0.12135922330097086</v>
      </c>
      <c r="AF66" s="53"/>
      <c r="AG66" s="50">
        <v>3</v>
      </c>
      <c r="AH66" s="59">
        <f t="shared" si="42"/>
        <v>0.12314409999531835</v>
      </c>
      <c r="AI66" s="53"/>
      <c r="AJ66" s="50">
        <v>3</v>
      </c>
      <c r="AK66" s="59">
        <f t="shared" ref="AK66:AK67" si="44">V66*$AH$64+W66*$AH$65+X66*$AH$66+Y66*$AH$67</f>
        <v>0.50213554458193754</v>
      </c>
      <c r="AL66" s="53"/>
      <c r="AM66" s="50">
        <v>3</v>
      </c>
      <c r="AN66" s="59">
        <f t="shared" si="43"/>
        <v>4.0776256808164382</v>
      </c>
      <c r="AO66" s="53"/>
      <c r="AP66" s="53"/>
      <c r="AQ66" s="53"/>
      <c r="AR66" s="53"/>
      <c r="AS66" s="53"/>
      <c r="AT66" s="53">
        <v>1.98</v>
      </c>
      <c r="AU66" s="53"/>
      <c r="AV66" s="53">
        <f>AR64/AT66</f>
        <v>1.3319407117348402E-2</v>
      </c>
    </row>
    <row r="67" spans="2:48" ht="16.5" thickBot="1" x14ac:dyDescent="0.3">
      <c r="B67" s="32">
        <v>4</v>
      </c>
      <c r="C67" s="51"/>
      <c r="D67" s="55">
        <v>2</v>
      </c>
      <c r="E67" s="55">
        <v>3</v>
      </c>
      <c r="F67" s="55">
        <v>4</v>
      </c>
      <c r="G67" s="54"/>
      <c r="H67" s="55">
        <v>0.5</v>
      </c>
      <c r="I67" s="55">
        <v>1</v>
      </c>
      <c r="J67" s="55">
        <v>1</v>
      </c>
      <c r="K67" s="54"/>
      <c r="L67" s="55">
        <v>2</v>
      </c>
      <c r="M67" s="55">
        <v>3</v>
      </c>
      <c r="N67" s="55">
        <v>4</v>
      </c>
      <c r="O67" s="54"/>
      <c r="P67" s="66">
        <v>1</v>
      </c>
      <c r="Q67" s="66">
        <v>1</v>
      </c>
      <c r="R67" s="66">
        <v>1</v>
      </c>
      <c r="U67" s="50">
        <v>4</v>
      </c>
      <c r="V67" s="59">
        <f t="shared" si="34"/>
        <v>3</v>
      </c>
      <c r="W67" s="59">
        <f t="shared" si="35"/>
        <v>0.91666666666666663</v>
      </c>
      <c r="X67" s="59">
        <f t="shared" si="36"/>
        <v>3</v>
      </c>
      <c r="Y67" s="57">
        <f t="shared" si="37"/>
        <v>1</v>
      </c>
      <c r="Z67" s="53"/>
      <c r="AA67" s="50">
        <v>4</v>
      </c>
      <c r="AB67" s="59">
        <f t="shared" si="38"/>
        <v>0.37894736842105264</v>
      </c>
      <c r="AC67" s="59">
        <f t="shared" si="39"/>
        <v>0.35106382978723411</v>
      </c>
      <c r="AD67" s="59">
        <f t="shared" si="40"/>
        <v>0.36734693877551017</v>
      </c>
      <c r="AE67" s="60">
        <f t="shared" si="41"/>
        <v>0.34951456310679618</v>
      </c>
      <c r="AF67" s="53"/>
      <c r="AG67" s="50">
        <v>4</v>
      </c>
      <c r="AH67" s="59">
        <f t="shared" si="42"/>
        <v>0.3617181750226483</v>
      </c>
      <c r="AI67" s="53"/>
      <c r="AJ67" s="50">
        <v>4</v>
      </c>
      <c r="AK67" s="59">
        <f t="shared" si="44"/>
        <v>1.4760219724067449</v>
      </c>
      <c r="AL67" s="53"/>
      <c r="AM67" s="50">
        <v>4</v>
      </c>
      <c r="AN67" s="59">
        <f t="shared" si="43"/>
        <v>4.0805855893592478</v>
      </c>
      <c r="AO67" s="53"/>
      <c r="AP67" s="53"/>
      <c r="AQ67" s="53"/>
      <c r="AR67" s="53"/>
      <c r="AS67" s="53"/>
      <c r="AT67" s="53"/>
      <c r="AU67" s="53"/>
      <c r="AV67" s="53"/>
    </row>
    <row r="68" spans="2:48" ht="15.75" thickBot="1" x14ac:dyDescent="0.3">
      <c r="D68" s="183" t="str">
        <f>IF(AV64&lt;=0.1,"MATRIZ CONSISTENTE","MATRIZ INCONSISTENTE")</f>
        <v>MATRIZ CONSISTENTE</v>
      </c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5"/>
      <c r="Y68" s="58"/>
      <c r="AB68" s="62">
        <f>SUM(AB64:AB67)</f>
        <v>1</v>
      </c>
      <c r="AC68" s="62">
        <f t="shared" ref="AC68" si="45">SUM(AC64:AC67)</f>
        <v>1</v>
      </c>
      <c r="AD68" s="62">
        <f t="shared" ref="AD68" si="46">SUM(AD64:AD67)</f>
        <v>0.99999999999999989</v>
      </c>
      <c r="AE68" s="62">
        <f t="shared" ref="AE68" si="47">SUM(AE64:AE67)</f>
        <v>1</v>
      </c>
      <c r="AN68" s="62"/>
    </row>
    <row r="70" spans="2:48" ht="15.75" thickBot="1" x14ac:dyDescent="0.3"/>
    <row r="71" spans="2:48" ht="15.75" thickBot="1" x14ac:dyDescent="0.3">
      <c r="B71" s="19" t="s">
        <v>10</v>
      </c>
      <c r="C71" s="1"/>
      <c r="D71" s="199">
        <v>1</v>
      </c>
      <c r="E71" s="200"/>
      <c r="F71" s="201"/>
      <c r="G71" s="7"/>
      <c r="H71" s="199">
        <v>2</v>
      </c>
      <c r="I71" s="200"/>
      <c r="J71" s="201"/>
      <c r="K71" s="7"/>
      <c r="L71" s="199">
        <v>3</v>
      </c>
      <c r="M71" s="200"/>
      <c r="N71" s="201"/>
      <c r="O71" s="7"/>
      <c r="P71" s="199">
        <v>4</v>
      </c>
      <c r="Q71" s="200"/>
      <c r="R71" s="201"/>
    </row>
    <row r="72" spans="2:48" ht="15.75" thickBot="1" x14ac:dyDescent="0.3">
      <c r="B72" s="1"/>
      <c r="C72" s="1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V72" s="50">
        <v>1</v>
      </c>
      <c r="W72" s="50">
        <v>2</v>
      </c>
      <c r="X72" s="50">
        <v>3</v>
      </c>
      <c r="Y72" s="50">
        <v>4</v>
      </c>
      <c r="AB72" s="50">
        <v>1</v>
      </c>
      <c r="AC72" s="50">
        <v>2</v>
      </c>
      <c r="AD72" s="50">
        <v>3</v>
      </c>
      <c r="AE72" s="50">
        <v>4</v>
      </c>
    </row>
    <row r="73" spans="2:48" ht="16.5" thickBot="1" x14ac:dyDescent="0.3">
      <c r="B73" s="32">
        <v>1</v>
      </c>
      <c r="C73" s="51"/>
      <c r="D73" s="66">
        <v>1</v>
      </c>
      <c r="E73" s="66">
        <v>1</v>
      </c>
      <c r="F73" s="66">
        <v>1</v>
      </c>
      <c r="G73" s="54"/>
      <c r="H73" s="55">
        <v>0.25</v>
      </c>
      <c r="I73" s="55">
        <v>0.33333333333333331</v>
      </c>
      <c r="J73" s="55">
        <v>0.5</v>
      </c>
      <c r="K73" s="54"/>
      <c r="L73" s="55">
        <v>1</v>
      </c>
      <c r="M73" s="55">
        <v>1</v>
      </c>
      <c r="N73" s="55">
        <v>2</v>
      </c>
      <c r="O73" s="54"/>
      <c r="P73" s="55">
        <v>0.25</v>
      </c>
      <c r="Q73" s="55">
        <v>0.33333333333333331</v>
      </c>
      <c r="R73" s="55">
        <v>0.5</v>
      </c>
      <c r="U73" s="50">
        <v>1</v>
      </c>
      <c r="V73" s="57">
        <f>(4*E73+D73+F73)/6</f>
        <v>1</v>
      </c>
      <c r="W73" s="59">
        <f>(4*I73+H73+J73)/6</f>
        <v>0.34722222222222215</v>
      </c>
      <c r="X73" s="59">
        <f>(4*M73+L73+N73)/6</f>
        <v>1.1666666666666667</v>
      </c>
      <c r="Y73" s="59">
        <f>(4*Q73+P73+R73)/6</f>
        <v>0.34722222222222215</v>
      </c>
      <c r="Z73" s="53"/>
      <c r="AA73" s="50">
        <v>1</v>
      </c>
      <c r="AB73" s="60">
        <f>V73/SUM($V$73:$V$76)</f>
        <v>0.12631578947368421</v>
      </c>
      <c r="AC73" s="59">
        <f>W73/SUM($W$73:$W$76)</f>
        <v>0.17006802721088432</v>
      </c>
      <c r="AD73" s="59">
        <f>X73/SUM($X$73:$X$76)</f>
        <v>0.18421052631578946</v>
      </c>
      <c r="AE73" s="59">
        <f>Y73/SUM($Y$73:$Y$76)</f>
        <v>6.5963060686015818E-2</v>
      </c>
      <c r="AF73" s="53"/>
      <c r="AG73" s="50">
        <v>1</v>
      </c>
      <c r="AH73" s="59">
        <f>AVERAGE(AB73:AE73)</f>
        <v>0.13663935092159346</v>
      </c>
      <c r="AI73" s="53"/>
      <c r="AJ73" s="50">
        <v>1</v>
      </c>
      <c r="AK73" s="59">
        <f>V73*$AH$73+W73*$AH$74+X73*$AH$75+Y73*$AH$76</f>
        <v>0.56299995254238955</v>
      </c>
      <c r="AL73" s="53"/>
      <c r="AM73" s="50">
        <v>1</v>
      </c>
      <c r="AN73" s="59">
        <f>AK73/AH73</f>
        <v>4.120335384683222</v>
      </c>
      <c r="AO73" s="53"/>
      <c r="AP73" s="59">
        <f>AVERAGE(AN73:AN76)</f>
        <v>4.2316444328263021</v>
      </c>
      <c r="AQ73" s="53"/>
      <c r="AR73" s="59">
        <f>(AP73-4)/(4-1)</f>
        <v>7.7214810942100698E-2</v>
      </c>
      <c r="AS73" s="53"/>
      <c r="AT73" s="59">
        <v>0.88200000000000001</v>
      </c>
      <c r="AU73" s="53"/>
      <c r="AV73" s="59">
        <f>AR73/AT73</f>
        <v>8.7545137122563149E-2</v>
      </c>
    </row>
    <row r="74" spans="2:48" ht="16.5" thickBot="1" x14ac:dyDescent="0.3">
      <c r="B74" s="32">
        <v>2</v>
      </c>
      <c r="C74" s="51"/>
      <c r="D74" s="55">
        <v>2</v>
      </c>
      <c r="E74" s="55">
        <v>3</v>
      </c>
      <c r="F74" s="55">
        <v>4</v>
      </c>
      <c r="G74" s="54"/>
      <c r="H74" s="68">
        <v>1</v>
      </c>
      <c r="I74" s="66">
        <v>1</v>
      </c>
      <c r="J74" s="66">
        <v>1</v>
      </c>
      <c r="K74" s="54"/>
      <c r="L74" s="55">
        <v>2</v>
      </c>
      <c r="M74" s="55">
        <v>3</v>
      </c>
      <c r="N74" s="55">
        <v>4</v>
      </c>
      <c r="O74" s="54"/>
      <c r="P74" s="55">
        <v>2</v>
      </c>
      <c r="Q74" s="55">
        <v>3</v>
      </c>
      <c r="R74" s="55">
        <v>4</v>
      </c>
      <c r="U74" s="50">
        <v>2</v>
      </c>
      <c r="V74" s="59">
        <f t="shared" ref="V74:V76" si="48">(4*E74+D74+F74)/6</f>
        <v>3</v>
      </c>
      <c r="W74" s="57">
        <f t="shared" ref="W74:W76" si="49">(4*I74+H74+J74)/6</f>
        <v>1</v>
      </c>
      <c r="X74" s="59">
        <f t="shared" ref="X74:X76" si="50">(4*M74+L74+N74)/6</f>
        <v>3</v>
      </c>
      <c r="Y74" s="59">
        <f t="shared" ref="Y74:Y76" si="51">(4*Q74+P74+R74)/6</f>
        <v>3</v>
      </c>
      <c r="Z74" s="53"/>
      <c r="AA74" s="50">
        <v>2</v>
      </c>
      <c r="AB74" s="59">
        <f t="shared" ref="AB74:AB76" si="52">V74/SUM($V$73:$V$76)</f>
        <v>0.37894736842105264</v>
      </c>
      <c r="AC74" s="60">
        <f t="shared" ref="AC74:AC76" si="53">W74/SUM($W$73:$W$76)</f>
        <v>0.48979591836734698</v>
      </c>
      <c r="AD74" s="59">
        <f t="shared" ref="AD74:AD76" si="54">X74/SUM($X$73:$X$76)</f>
        <v>0.47368421052631576</v>
      </c>
      <c r="AE74" s="59">
        <f t="shared" ref="AE74:AE76" si="55">Y74/SUM($Y$73:$Y$76)</f>
        <v>0.56992084432717671</v>
      </c>
      <c r="AF74" s="53"/>
      <c r="AG74" s="50">
        <v>2</v>
      </c>
      <c r="AH74" s="59">
        <f t="shared" ref="AH74:AH76" si="56">AVERAGE(AB74:AE74)</f>
        <v>0.47808708541047307</v>
      </c>
      <c r="AI74" s="53"/>
      <c r="AJ74" s="50">
        <v>2</v>
      </c>
      <c r="AK74" s="59">
        <f t="shared" ref="AK74:AK76" si="57">V74*$AH$73+W74*$AH$74+X74*$AH$75+Y74*$AH$76</f>
        <v>2.0438258291790539</v>
      </c>
      <c r="AL74" s="53"/>
      <c r="AM74" s="50">
        <v>2</v>
      </c>
      <c r="AN74" s="59">
        <f t="shared" ref="AN74:AN76" si="58">AK74/AH74</f>
        <v>4.2750074025201465</v>
      </c>
      <c r="AO74" s="53"/>
      <c r="AP74" s="53"/>
      <c r="AQ74" s="53"/>
      <c r="AR74" s="53"/>
      <c r="AS74" s="53"/>
      <c r="AT74" s="53"/>
      <c r="AU74" s="53"/>
      <c r="AV74" s="53"/>
    </row>
    <row r="75" spans="2:48" ht="16.5" thickBot="1" x14ac:dyDescent="0.3">
      <c r="B75" s="32">
        <v>3</v>
      </c>
      <c r="C75" s="51"/>
      <c r="D75" s="55">
        <v>0.5</v>
      </c>
      <c r="E75" s="55">
        <v>1</v>
      </c>
      <c r="F75" s="55">
        <v>1</v>
      </c>
      <c r="G75" s="54"/>
      <c r="H75" s="55">
        <v>0.25</v>
      </c>
      <c r="I75" s="55">
        <v>0.33333333333333331</v>
      </c>
      <c r="J75" s="55">
        <v>0.5</v>
      </c>
      <c r="K75" s="54"/>
      <c r="L75" s="66">
        <v>1</v>
      </c>
      <c r="M75" s="66">
        <v>1</v>
      </c>
      <c r="N75" s="66">
        <v>1</v>
      </c>
      <c r="O75" s="54"/>
      <c r="P75" s="67">
        <v>0.5</v>
      </c>
      <c r="Q75" s="67">
        <v>1</v>
      </c>
      <c r="R75" s="67">
        <v>1</v>
      </c>
      <c r="U75" s="50">
        <v>3</v>
      </c>
      <c r="V75" s="59">
        <f t="shared" si="48"/>
        <v>0.91666666666666663</v>
      </c>
      <c r="W75" s="59">
        <f t="shared" si="49"/>
        <v>0.34722222222222215</v>
      </c>
      <c r="X75" s="57">
        <f t="shared" si="50"/>
        <v>1</v>
      </c>
      <c r="Y75" s="59">
        <f t="shared" si="51"/>
        <v>0.91666666666666663</v>
      </c>
      <c r="Z75" s="53"/>
      <c r="AA75" s="50">
        <v>3</v>
      </c>
      <c r="AB75" s="59">
        <f t="shared" si="52"/>
        <v>0.11578947368421051</v>
      </c>
      <c r="AC75" s="59">
        <f t="shared" si="53"/>
        <v>0.17006802721088432</v>
      </c>
      <c r="AD75" s="60">
        <f t="shared" si="54"/>
        <v>0.15789473684210525</v>
      </c>
      <c r="AE75" s="59">
        <f t="shared" si="55"/>
        <v>0.17414248021108178</v>
      </c>
      <c r="AF75" s="53"/>
      <c r="AG75" s="50">
        <v>3</v>
      </c>
      <c r="AH75" s="59">
        <f t="shared" si="56"/>
        <v>0.15447367948707047</v>
      </c>
      <c r="AI75" s="53"/>
      <c r="AJ75" s="50">
        <v>3</v>
      </c>
      <c r="AK75" s="59">
        <f>V75*$AH$73+W75*$AH$74+X75*$AH$75+Y75*$AH$76</f>
        <v>0.65729543854295869</v>
      </c>
      <c r="AL75" s="53"/>
      <c r="AM75" s="50">
        <v>3</v>
      </c>
      <c r="AN75" s="59">
        <f t="shared" si="58"/>
        <v>4.2550642978500077</v>
      </c>
      <c r="AO75" s="53"/>
      <c r="AP75" s="53"/>
      <c r="AQ75" s="53"/>
      <c r="AR75" s="53"/>
      <c r="AS75" s="53"/>
      <c r="AT75" s="53">
        <v>1.98</v>
      </c>
      <c r="AU75" s="53"/>
      <c r="AV75" s="53">
        <f>AR73/AT75</f>
        <v>3.8997379263687224E-2</v>
      </c>
    </row>
    <row r="76" spans="2:48" ht="16.5" thickBot="1" x14ac:dyDescent="0.3">
      <c r="B76" s="32">
        <v>4</v>
      </c>
      <c r="C76" s="51"/>
      <c r="D76" s="55">
        <v>2</v>
      </c>
      <c r="E76" s="55">
        <v>3</v>
      </c>
      <c r="F76" s="55">
        <v>4</v>
      </c>
      <c r="G76" s="54"/>
      <c r="H76" s="55">
        <v>0.25</v>
      </c>
      <c r="I76" s="55">
        <v>0.33333333333333331</v>
      </c>
      <c r="J76" s="55">
        <v>0.5</v>
      </c>
      <c r="K76" s="54"/>
      <c r="L76" s="55">
        <v>1</v>
      </c>
      <c r="M76" s="55">
        <v>1</v>
      </c>
      <c r="N76" s="55">
        <v>2</v>
      </c>
      <c r="O76" s="54"/>
      <c r="P76" s="66">
        <v>1</v>
      </c>
      <c r="Q76" s="66">
        <v>1</v>
      </c>
      <c r="R76" s="66">
        <v>1</v>
      </c>
      <c r="U76" s="50">
        <v>4</v>
      </c>
      <c r="V76" s="59">
        <f t="shared" si="48"/>
        <v>3</v>
      </c>
      <c r="W76" s="59">
        <f t="shared" si="49"/>
        <v>0.34722222222222215</v>
      </c>
      <c r="X76" s="59">
        <f t="shared" si="50"/>
        <v>1.1666666666666667</v>
      </c>
      <c r="Y76" s="57">
        <f t="shared" si="51"/>
        <v>1</v>
      </c>
      <c r="Z76" s="53"/>
      <c r="AA76" s="50">
        <v>4</v>
      </c>
      <c r="AB76" s="59">
        <f t="shared" si="52"/>
        <v>0.37894736842105264</v>
      </c>
      <c r="AC76" s="59">
        <f t="shared" si="53"/>
        <v>0.17006802721088432</v>
      </c>
      <c r="AD76" s="59">
        <f t="shared" si="54"/>
        <v>0.18421052631578946</v>
      </c>
      <c r="AE76" s="60">
        <f t="shared" si="55"/>
        <v>0.18997361477572558</v>
      </c>
      <c r="AF76" s="53"/>
      <c r="AG76" s="50">
        <v>4</v>
      </c>
      <c r="AH76" s="59">
        <f t="shared" si="56"/>
        <v>0.23079988418086303</v>
      </c>
      <c r="AI76" s="53"/>
      <c r="AJ76" s="50">
        <v>4</v>
      </c>
      <c r="AK76" s="59">
        <f t="shared" si="57"/>
        <v>0.98693968989252878</v>
      </c>
      <c r="AL76" s="53"/>
      <c r="AM76" s="50">
        <v>4</v>
      </c>
      <c r="AN76" s="59">
        <f t="shared" si="58"/>
        <v>4.2761706462518312</v>
      </c>
      <c r="AO76" s="53"/>
      <c r="AP76" s="53"/>
      <c r="AQ76" s="53"/>
      <c r="AR76" s="53"/>
      <c r="AS76" s="53"/>
      <c r="AT76" s="53"/>
      <c r="AU76" s="53"/>
      <c r="AV76" s="53"/>
    </row>
    <row r="77" spans="2:48" ht="15.75" thickBot="1" x14ac:dyDescent="0.3">
      <c r="D77" s="183" t="str">
        <f>IF(AV73&lt;=0.1,"MATRIZ CONSISTENTE","MATRIZ INCONSISTENTE")</f>
        <v>MATRIZ CONSISTENTE</v>
      </c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5"/>
      <c r="Y77" s="58"/>
      <c r="AB77" s="62">
        <f>SUM(AB73:AB76)</f>
        <v>1</v>
      </c>
      <c r="AC77" s="62">
        <f t="shared" ref="AC77" si="59">SUM(AC73:AC76)</f>
        <v>1</v>
      </c>
      <c r="AD77" s="62">
        <f t="shared" ref="AD77" si="60">SUM(AD73:AD76)</f>
        <v>0.99999999999999989</v>
      </c>
      <c r="AE77" s="62">
        <f t="shared" ref="AE77" si="61">SUM(AE73:AE76)</f>
        <v>1</v>
      </c>
      <c r="AN77" s="62"/>
    </row>
    <row r="79" spans="2:48" ht="15.75" thickBot="1" x14ac:dyDescent="0.3">
      <c r="W79" s="25"/>
    </row>
    <row r="80" spans="2:48" ht="15.75" thickBot="1" x14ac:dyDescent="0.3">
      <c r="B80" s="19" t="s">
        <v>90</v>
      </c>
      <c r="C80" s="1"/>
      <c r="D80" s="199">
        <v>1</v>
      </c>
      <c r="E80" s="200"/>
      <c r="F80" s="201"/>
      <c r="G80" s="7"/>
      <c r="H80" s="199">
        <v>2</v>
      </c>
      <c r="I80" s="200"/>
      <c r="J80" s="201"/>
      <c r="K80" s="7"/>
      <c r="L80" s="199">
        <v>3</v>
      </c>
      <c r="M80" s="200"/>
      <c r="N80" s="201"/>
      <c r="O80" s="7"/>
      <c r="P80" s="199">
        <v>4</v>
      </c>
      <c r="Q80" s="200"/>
      <c r="R80" s="201"/>
    </row>
    <row r="81" spans="2:48" ht="15.75" thickBot="1" x14ac:dyDescent="0.3">
      <c r="B81" s="1"/>
      <c r="C81" s="1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V81" s="50">
        <v>1</v>
      </c>
      <c r="W81" s="50">
        <v>2</v>
      </c>
      <c r="X81" s="50">
        <v>3</v>
      </c>
      <c r="Y81" s="50">
        <v>4</v>
      </c>
      <c r="AB81" s="50">
        <v>1</v>
      </c>
      <c r="AC81" s="50">
        <v>2</v>
      </c>
      <c r="AD81" s="50">
        <v>3</v>
      </c>
      <c r="AE81" s="50">
        <v>4</v>
      </c>
    </row>
    <row r="82" spans="2:48" ht="16.5" thickBot="1" x14ac:dyDescent="0.3">
      <c r="B82" s="32">
        <v>1</v>
      </c>
      <c r="C82" s="51"/>
      <c r="D82" s="66">
        <v>1</v>
      </c>
      <c r="E82" s="66">
        <v>1</v>
      </c>
      <c r="F82" s="66">
        <v>1</v>
      </c>
      <c r="G82" s="54"/>
      <c r="H82" s="55">
        <v>0.16666666666666666</v>
      </c>
      <c r="I82" s="55">
        <v>0.2</v>
      </c>
      <c r="J82" s="55">
        <v>0.25</v>
      </c>
      <c r="K82" s="54"/>
      <c r="L82" s="55">
        <v>1</v>
      </c>
      <c r="M82" s="55">
        <v>1</v>
      </c>
      <c r="N82" s="55">
        <v>2</v>
      </c>
      <c r="O82" s="54"/>
      <c r="P82" s="55">
        <v>0.25</v>
      </c>
      <c r="Q82" s="55">
        <v>0.33333333333333331</v>
      </c>
      <c r="R82" s="55">
        <v>0.5</v>
      </c>
      <c r="U82" s="50">
        <v>1</v>
      </c>
      <c r="V82" s="57">
        <f>(4*E82+D82+F82)/6</f>
        <v>1</v>
      </c>
      <c r="W82" s="59">
        <f>(4*I82+H82+J82)/6</f>
        <v>0.20277777777777781</v>
      </c>
      <c r="X82" s="59">
        <f>(4*M82+L82+N82)/6</f>
        <v>1.1666666666666667</v>
      </c>
      <c r="Y82" s="59">
        <f>(4*Q82+P82+R82)/6</f>
        <v>0.34722222222222215</v>
      </c>
      <c r="Z82" s="53"/>
      <c r="AA82" s="50">
        <v>1</v>
      </c>
      <c r="AB82" s="60">
        <f>V82/SUM($V$82:$V$85)</f>
        <v>0.10084033613445377</v>
      </c>
      <c r="AC82" s="59">
        <f>W82/SUM($W$82:$W$85)</f>
        <v>0.11568938193343901</v>
      </c>
      <c r="AD82" s="59">
        <f>X82/SUM($X$82:$X$85)</f>
        <v>0.14432989690721648</v>
      </c>
      <c r="AE82" s="59">
        <f>Y82/SUM($Y$82:$Y$85)</f>
        <v>6.2972292191435755E-2</v>
      </c>
      <c r="AF82" s="53"/>
      <c r="AG82" s="50">
        <v>1</v>
      </c>
      <c r="AH82" s="59">
        <f>AVERAGE(AB82:AE82)</f>
        <v>0.10595797679163625</v>
      </c>
      <c r="AI82" s="53"/>
      <c r="AJ82" s="50">
        <v>1</v>
      </c>
      <c r="AK82" s="59">
        <f>V82*$AH$82+W82*$AH$83+X82*$AH$84+Y82*$AH$85</f>
        <v>0.44692217540658652</v>
      </c>
      <c r="AL82" s="53"/>
      <c r="AM82" s="50">
        <v>1</v>
      </c>
      <c r="AN82" s="59">
        <f>AK82/AH82</f>
        <v>4.2179191122670074</v>
      </c>
      <c r="AO82" s="53"/>
      <c r="AP82" s="59">
        <f>AVERAGE(AN82:AN85)</f>
        <v>4.2262527767627063</v>
      </c>
      <c r="AQ82" s="53"/>
      <c r="AR82" s="59">
        <f>(AP82-4)/(4-1)</f>
        <v>7.541759225423543E-2</v>
      </c>
      <c r="AS82" s="53"/>
      <c r="AT82" s="59">
        <v>0.88200000000000001</v>
      </c>
      <c r="AU82" s="53"/>
      <c r="AV82" s="59">
        <f>AR82/AT82</f>
        <v>8.5507474211151277E-2</v>
      </c>
    </row>
    <row r="83" spans="2:48" ht="16.5" thickBot="1" x14ac:dyDescent="0.3">
      <c r="B83" s="32">
        <v>2</v>
      </c>
      <c r="C83" s="51"/>
      <c r="D83" s="55">
        <v>4</v>
      </c>
      <c r="E83" s="55">
        <v>5</v>
      </c>
      <c r="F83" s="55">
        <v>6</v>
      </c>
      <c r="G83" s="54"/>
      <c r="H83" s="68">
        <v>1</v>
      </c>
      <c r="I83" s="66">
        <v>1</v>
      </c>
      <c r="J83" s="66">
        <v>1</v>
      </c>
      <c r="K83" s="54"/>
      <c r="L83" s="55">
        <v>4</v>
      </c>
      <c r="M83" s="55">
        <v>5</v>
      </c>
      <c r="N83" s="55">
        <v>6</v>
      </c>
      <c r="O83" s="54"/>
      <c r="P83" s="55">
        <v>2</v>
      </c>
      <c r="Q83" s="55">
        <v>3</v>
      </c>
      <c r="R83" s="55">
        <v>4</v>
      </c>
      <c r="U83" s="50">
        <v>2</v>
      </c>
      <c r="V83" s="59">
        <f t="shared" ref="V83:V85" si="62">(4*E83+D83+F83)/6</f>
        <v>5</v>
      </c>
      <c r="W83" s="57">
        <f t="shared" ref="W83:W85" si="63">(4*I83+H83+J83)/6</f>
        <v>1</v>
      </c>
      <c r="X83" s="59">
        <f t="shared" ref="X83:X85" si="64">(4*M83+L83+N83)/6</f>
        <v>5</v>
      </c>
      <c r="Y83" s="59">
        <f t="shared" ref="Y83:Y85" si="65">(4*Q83+P83+R83)/6</f>
        <v>3</v>
      </c>
      <c r="Z83" s="53"/>
      <c r="AA83" s="50">
        <v>2</v>
      </c>
      <c r="AB83" s="59">
        <f>V83/SUM($V$82:$V$85)</f>
        <v>0.50420168067226889</v>
      </c>
      <c r="AC83" s="60">
        <f t="shared" ref="AC83:AC85" si="66">W83/SUM($W$82:$W$85)</f>
        <v>0.5705229793977814</v>
      </c>
      <c r="AD83" s="59">
        <f>X83/SUM($X$82:$X$85)</f>
        <v>0.61855670103092775</v>
      </c>
      <c r="AE83" s="59">
        <f t="shared" ref="AE83:AE85" si="67">Y83/SUM($Y$82:$Y$85)</f>
        <v>0.54408060453400497</v>
      </c>
      <c r="AF83" s="53"/>
      <c r="AG83" s="50">
        <v>2</v>
      </c>
      <c r="AH83" s="59">
        <f t="shared" ref="AH83:AH85" si="68">AVERAGE(AB83:AE83)</f>
        <v>0.55934049140874587</v>
      </c>
      <c r="AI83" s="53"/>
      <c r="AJ83" s="50">
        <v>2</v>
      </c>
      <c r="AK83" s="59">
        <f t="shared" ref="AK83:AK85" si="69">V83*$AH$82+W83*$AH$83+X83*$AH$84+Y83*$AH$85</f>
        <v>2.3649472701121637</v>
      </c>
      <c r="AL83" s="53"/>
      <c r="AM83" s="50">
        <v>2</v>
      </c>
      <c r="AN83" s="59">
        <f t="shared" ref="AN83:AN85" si="70">AK83/AH83</f>
        <v>4.2280995322828243</v>
      </c>
      <c r="AO83" s="53"/>
      <c r="AP83" s="53"/>
      <c r="AQ83" s="53"/>
      <c r="AR83" s="53"/>
      <c r="AS83" s="53"/>
      <c r="AT83" s="53"/>
      <c r="AU83" s="53"/>
      <c r="AV83" s="53"/>
    </row>
    <row r="84" spans="2:48" ht="16.5" thickBot="1" x14ac:dyDescent="0.3">
      <c r="B84" s="32">
        <v>3</v>
      </c>
      <c r="C84" s="51"/>
      <c r="D84" s="55">
        <v>0.5</v>
      </c>
      <c r="E84" s="55">
        <v>1</v>
      </c>
      <c r="F84" s="55">
        <v>1</v>
      </c>
      <c r="G84" s="54"/>
      <c r="H84" s="55">
        <v>0.16666666666666666</v>
      </c>
      <c r="I84" s="55">
        <v>0.2</v>
      </c>
      <c r="J84" s="55">
        <v>0.25</v>
      </c>
      <c r="K84" s="54"/>
      <c r="L84" s="66">
        <v>1</v>
      </c>
      <c r="M84" s="66">
        <v>1</v>
      </c>
      <c r="N84" s="66">
        <v>1</v>
      </c>
      <c r="O84" s="54"/>
      <c r="P84" s="55">
        <v>1</v>
      </c>
      <c r="Q84" s="55">
        <v>1</v>
      </c>
      <c r="R84" s="55">
        <v>2</v>
      </c>
      <c r="U84" s="50">
        <v>3</v>
      </c>
      <c r="V84" s="59">
        <f t="shared" si="62"/>
        <v>0.91666666666666663</v>
      </c>
      <c r="W84" s="59">
        <f t="shared" si="63"/>
        <v>0.20277777777777781</v>
      </c>
      <c r="X84" s="57">
        <f t="shared" si="64"/>
        <v>1</v>
      </c>
      <c r="Y84" s="59">
        <f t="shared" si="65"/>
        <v>1.1666666666666667</v>
      </c>
      <c r="Z84" s="53"/>
      <c r="AA84" s="50">
        <v>3</v>
      </c>
      <c r="AB84" s="59">
        <f t="shared" ref="AB84:AB85" si="71">V84/SUM($V$82:$V$85)</f>
        <v>9.2436974789915957E-2</v>
      </c>
      <c r="AC84" s="59">
        <f t="shared" si="66"/>
        <v>0.11568938193343901</v>
      </c>
      <c r="AD84" s="60">
        <f t="shared" ref="AD84:AD85" si="72">X84/SUM($X$82:$X$85)</f>
        <v>0.12371134020618556</v>
      </c>
      <c r="AE84" s="59">
        <f t="shared" si="67"/>
        <v>0.21158690176322417</v>
      </c>
      <c r="AF84" s="53"/>
      <c r="AG84" s="50">
        <v>3</v>
      </c>
      <c r="AH84" s="59">
        <f t="shared" si="68"/>
        <v>0.13585614967319118</v>
      </c>
      <c r="AI84" s="53"/>
      <c r="AJ84" s="50">
        <v>3</v>
      </c>
      <c r="AK84" s="59">
        <f t="shared" si="69"/>
        <v>0.57839239608201798</v>
      </c>
      <c r="AL84" s="53"/>
      <c r="AM84" s="50">
        <v>3</v>
      </c>
      <c r="AN84" s="59">
        <f t="shared" si="70"/>
        <v>4.2573884029053533</v>
      </c>
      <c r="AO84" s="53"/>
      <c r="AP84" s="53"/>
      <c r="AQ84" s="53"/>
      <c r="AR84" s="53"/>
      <c r="AS84" s="53"/>
      <c r="AT84" s="53">
        <v>1.98</v>
      </c>
      <c r="AU84" s="53"/>
      <c r="AV84" s="53">
        <f>AR82/AT84</f>
        <v>3.8089693057694662E-2</v>
      </c>
    </row>
    <row r="85" spans="2:48" ht="16.5" thickBot="1" x14ac:dyDescent="0.3">
      <c r="B85" s="32">
        <v>4</v>
      </c>
      <c r="C85" s="51"/>
      <c r="D85" s="55">
        <v>2</v>
      </c>
      <c r="E85" s="55">
        <v>3</v>
      </c>
      <c r="F85" s="55">
        <v>4</v>
      </c>
      <c r="G85" s="54"/>
      <c r="H85" s="55">
        <v>0.25</v>
      </c>
      <c r="I85" s="55">
        <v>0.33333333333333331</v>
      </c>
      <c r="J85" s="55">
        <v>0.5</v>
      </c>
      <c r="K85" s="54"/>
      <c r="L85" s="55">
        <v>0.5</v>
      </c>
      <c r="M85" s="55">
        <v>1</v>
      </c>
      <c r="N85" s="55">
        <v>1</v>
      </c>
      <c r="O85" s="54"/>
      <c r="P85" s="66">
        <v>1</v>
      </c>
      <c r="Q85" s="66">
        <v>1</v>
      </c>
      <c r="R85" s="66">
        <v>1</v>
      </c>
      <c r="U85" s="50">
        <v>4</v>
      </c>
      <c r="V85" s="59">
        <f t="shared" si="62"/>
        <v>3</v>
      </c>
      <c r="W85" s="59">
        <f t="shared" si="63"/>
        <v>0.34722222222222215</v>
      </c>
      <c r="X85" s="59">
        <f t="shared" si="64"/>
        <v>0.91666666666666663</v>
      </c>
      <c r="Y85" s="57">
        <f t="shared" si="65"/>
        <v>1</v>
      </c>
      <c r="Z85" s="53"/>
      <c r="AA85" s="50">
        <v>4</v>
      </c>
      <c r="AB85" s="59">
        <f t="shared" si="71"/>
        <v>0.30252100840336132</v>
      </c>
      <c r="AC85" s="59">
        <f t="shared" si="66"/>
        <v>0.19809825673534071</v>
      </c>
      <c r="AD85" s="59">
        <f t="shared" si="72"/>
        <v>0.11340206185567009</v>
      </c>
      <c r="AE85" s="60">
        <f t="shared" si="67"/>
        <v>0.181360201511335</v>
      </c>
      <c r="AF85" s="53"/>
      <c r="AG85" s="50">
        <v>4</v>
      </c>
      <c r="AH85" s="59">
        <f t="shared" si="68"/>
        <v>0.1988453821264268</v>
      </c>
      <c r="AI85" s="53"/>
      <c r="AJ85" s="50">
        <v>4</v>
      </c>
      <c r="AK85" s="59">
        <f t="shared" si="69"/>
        <v>0.83546956477424195</v>
      </c>
      <c r="AL85" s="53"/>
      <c r="AM85" s="50">
        <v>4</v>
      </c>
      <c r="AN85" s="59">
        <f t="shared" si="70"/>
        <v>4.2016040595956436</v>
      </c>
      <c r="AO85" s="53"/>
      <c r="AP85" s="53"/>
      <c r="AQ85" s="53"/>
      <c r="AR85" s="53"/>
      <c r="AS85" s="53"/>
      <c r="AT85" s="53"/>
      <c r="AU85" s="53"/>
      <c r="AV85" s="53"/>
    </row>
    <row r="86" spans="2:48" ht="15.75" thickBot="1" x14ac:dyDescent="0.3">
      <c r="D86" s="183" t="str">
        <f>IF(AV82&lt;=0.1,"MATRIZ CONSISTENTE","MATRIZ INCONSISTENTE")</f>
        <v>MATRIZ CONSISTENTE</v>
      </c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5"/>
      <c r="Y86" s="58"/>
      <c r="AB86" s="62">
        <f>SUM(AB82:AB85)</f>
        <v>1</v>
      </c>
      <c r="AC86" s="62">
        <f t="shared" ref="AC86" si="73">SUM(AC82:AC85)</f>
        <v>1.0000000000000002</v>
      </c>
      <c r="AD86" s="62">
        <f t="shared" ref="AD86" si="74">SUM(AD82:AD85)</f>
        <v>1</v>
      </c>
      <c r="AE86" s="62">
        <f t="shared" ref="AE86" si="75">SUM(AE82:AE85)</f>
        <v>0.99999999999999989</v>
      </c>
      <c r="AN86" s="62"/>
    </row>
    <row r="88" spans="2:48" ht="15.75" thickBot="1" x14ac:dyDescent="0.3"/>
    <row r="89" spans="2:48" ht="15.75" thickBot="1" x14ac:dyDescent="0.3">
      <c r="B89" s="19" t="s">
        <v>2</v>
      </c>
      <c r="C89" s="1"/>
      <c r="D89" s="199">
        <v>1</v>
      </c>
      <c r="E89" s="200"/>
      <c r="F89" s="201"/>
      <c r="G89" s="7"/>
      <c r="H89" s="199">
        <v>2</v>
      </c>
      <c r="I89" s="200"/>
      <c r="J89" s="201"/>
      <c r="K89" s="7"/>
      <c r="L89" s="199">
        <v>3</v>
      </c>
      <c r="M89" s="200"/>
      <c r="N89" s="201"/>
      <c r="O89" s="7"/>
      <c r="P89" s="199">
        <v>4</v>
      </c>
      <c r="Q89" s="200"/>
      <c r="R89" s="201"/>
    </row>
    <row r="90" spans="2:48" ht="15.75" thickBot="1" x14ac:dyDescent="0.3">
      <c r="B90" s="1"/>
      <c r="C90" s="1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V90" s="50">
        <v>1</v>
      </c>
      <c r="W90" s="50">
        <v>2</v>
      </c>
      <c r="X90" s="50">
        <v>3</v>
      </c>
      <c r="Y90" s="50">
        <v>4</v>
      </c>
      <c r="AB90" s="50">
        <v>1</v>
      </c>
      <c r="AC90" s="50">
        <v>2</v>
      </c>
      <c r="AD90" s="50">
        <v>3</v>
      </c>
      <c r="AE90" s="50">
        <v>4</v>
      </c>
    </row>
    <row r="91" spans="2:48" ht="16.5" thickBot="1" x14ac:dyDescent="0.3">
      <c r="B91" s="32">
        <v>1</v>
      </c>
      <c r="C91" s="51"/>
      <c r="D91" s="66">
        <v>1</v>
      </c>
      <c r="E91" s="66">
        <v>1</v>
      </c>
      <c r="F91" s="66">
        <v>1</v>
      </c>
      <c r="G91" s="54"/>
      <c r="H91" s="55">
        <v>0.16666666666666666</v>
      </c>
      <c r="I91" s="55">
        <v>0.2</v>
      </c>
      <c r="J91" s="55">
        <v>0.25</v>
      </c>
      <c r="K91" s="54"/>
      <c r="L91" s="55">
        <v>1</v>
      </c>
      <c r="M91" s="55">
        <v>1</v>
      </c>
      <c r="N91" s="55">
        <v>2</v>
      </c>
      <c r="O91" s="54"/>
      <c r="P91" s="55">
        <v>0.25</v>
      </c>
      <c r="Q91" s="55">
        <v>0.33333333333333331</v>
      </c>
      <c r="R91" s="55">
        <v>0.5</v>
      </c>
      <c r="U91" s="50">
        <v>1</v>
      </c>
      <c r="V91" s="57">
        <f>(4*E91+D91+F91)/6</f>
        <v>1</v>
      </c>
      <c r="W91" s="59">
        <f>(4*I91+H91+J91)/6</f>
        <v>0.20277777777777781</v>
      </c>
      <c r="X91" s="59">
        <f>(4*M91+L91+N91)/6</f>
        <v>1.1666666666666667</v>
      </c>
      <c r="Y91" s="59">
        <f>(4*Q91+P91+R91)/6</f>
        <v>0.34722222222222215</v>
      </c>
      <c r="Z91" s="53"/>
      <c r="AA91" s="50">
        <v>1</v>
      </c>
      <c r="AB91" s="60">
        <f>V91/SUM($V$91:$V$94)</f>
        <v>9.8360655737704902E-2</v>
      </c>
      <c r="AC91" s="59">
        <f>W91/SUM($W$91:$W$94)</f>
        <v>0.11568938193343901</v>
      </c>
      <c r="AD91" s="59">
        <f>X91/SUM($X$91:$X$94)</f>
        <v>0.11475409836065573</v>
      </c>
      <c r="AE91" s="59">
        <f>Y91/SUM($Y$91:$Y$94)</f>
        <v>7.3964497041420108E-2</v>
      </c>
      <c r="AF91" s="53"/>
      <c r="AG91" s="50">
        <v>1</v>
      </c>
      <c r="AH91" s="59">
        <f>AVERAGE(AB91:AE91)</f>
        <v>0.10069215826830494</v>
      </c>
      <c r="AI91" s="53"/>
      <c r="AJ91" s="50">
        <v>1</v>
      </c>
      <c r="AK91" s="59">
        <f>V91*$AH$91+W91*$AH$92+X91*$AH$93+Y91*$AH$94</f>
        <v>0.41626518776787924</v>
      </c>
      <c r="AL91" s="53"/>
      <c r="AM91" s="50">
        <v>1</v>
      </c>
      <c r="AN91" s="59">
        <f>AK91/AH91</f>
        <v>4.134037793277769</v>
      </c>
      <c r="AO91" s="53"/>
      <c r="AP91" s="59">
        <f>AVERAGE(AN91:AN94)</f>
        <v>4.1620574006057138</v>
      </c>
      <c r="AQ91" s="53"/>
      <c r="AR91" s="59">
        <f>(AP91-4)/(4-1)</f>
        <v>5.4019133535237941E-2</v>
      </c>
      <c r="AS91" s="53"/>
      <c r="AT91" s="59">
        <v>0.88200000000000001</v>
      </c>
      <c r="AU91" s="53"/>
      <c r="AV91" s="59">
        <f>AR91/AT91</f>
        <v>6.1246183146528278E-2</v>
      </c>
    </row>
    <row r="92" spans="2:48" ht="16.5" thickBot="1" x14ac:dyDescent="0.3">
      <c r="B92" s="32">
        <v>2</v>
      </c>
      <c r="C92" s="51"/>
      <c r="D92" s="55">
        <v>4</v>
      </c>
      <c r="E92" s="55">
        <v>5</v>
      </c>
      <c r="F92" s="55">
        <v>6</v>
      </c>
      <c r="G92" s="54"/>
      <c r="H92" s="68">
        <v>1</v>
      </c>
      <c r="I92" s="66">
        <v>1</v>
      </c>
      <c r="J92" s="66">
        <v>1</v>
      </c>
      <c r="K92" s="54"/>
      <c r="L92" s="55">
        <v>4</v>
      </c>
      <c r="M92" s="55">
        <v>5</v>
      </c>
      <c r="N92" s="55">
        <v>6</v>
      </c>
      <c r="O92" s="54"/>
      <c r="P92" s="55">
        <v>2</v>
      </c>
      <c r="Q92" s="55">
        <v>3</v>
      </c>
      <c r="R92" s="55">
        <v>4</v>
      </c>
      <c r="U92" s="50">
        <v>2</v>
      </c>
      <c r="V92" s="59">
        <f t="shared" ref="V92:V94" si="76">(4*E92+D92+F92)/6</f>
        <v>5</v>
      </c>
      <c r="W92" s="57">
        <f t="shared" ref="W92:W94" si="77">(4*I92+H92+J92)/6</f>
        <v>1</v>
      </c>
      <c r="X92" s="59">
        <f t="shared" ref="X92:X94" si="78">(4*M92+L92+N92)/6</f>
        <v>5</v>
      </c>
      <c r="Y92" s="59">
        <f t="shared" ref="Y92:Y94" si="79">(4*Q92+P92+R92)/6</f>
        <v>3</v>
      </c>
      <c r="Z92" s="53"/>
      <c r="AA92" s="50">
        <v>2</v>
      </c>
      <c r="AB92" s="59">
        <f t="shared" ref="AB92:AB94" si="80">V92/SUM($V$91:$V$94)</f>
        <v>0.49180327868852453</v>
      </c>
      <c r="AC92" s="60">
        <f t="shared" ref="AC92:AC94" si="81">W92/SUM($W$91:$W$94)</f>
        <v>0.5705229793977814</v>
      </c>
      <c r="AD92" s="59">
        <f t="shared" ref="AD92:AD94" si="82">X92/SUM($X$91:$X$94)</f>
        <v>0.49180327868852453</v>
      </c>
      <c r="AE92" s="59">
        <f t="shared" ref="AE92:AE94" si="83">Y92/SUM($Y$91:$Y$94)</f>
        <v>0.63905325443786976</v>
      </c>
      <c r="AF92" s="53"/>
      <c r="AG92" s="50">
        <v>2</v>
      </c>
      <c r="AH92" s="59">
        <f t="shared" ref="AH92:AH94" si="84">AVERAGE(AB92:AE92)</f>
        <v>0.548295697803175</v>
      </c>
      <c r="AI92" s="53"/>
      <c r="AJ92" s="50">
        <v>2</v>
      </c>
      <c r="AK92" s="59">
        <f t="shared" ref="AK92:AK94" si="85">V92*$AH$91+W92*$AH$92+X92*$AH$93+Y92*$AH$94</f>
        <v>2.3061772374668692</v>
      </c>
      <c r="AL92" s="53"/>
      <c r="AM92" s="50">
        <v>2</v>
      </c>
      <c r="AN92" s="59">
        <f t="shared" ref="AN92:AN94" si="86">AK92/AH92</f>
        <v>4.2060830437059744</v>
      </c>
      <c r="AO92" s="53"/>
      <c r="AP92" s="53"/>
      <c r="AQ92" s="53"/>
      <c r="AR92" s="53"/>
      <c r="AS92" s="53"/>
      <c r="AT92" s="53"/>
      <c r="AU92" s="53"/>
      <c r="AV92" s="53"/>
    </row>
    <row r="93" spans="2:48" ht="16.5" thickBot="1" x14ac:dyDescent="0.3">
      <c r="B93" s="32">
        <v>3</v>
      </c>
      <c r="C93" s="51"/>
      <c r="D93" s="55">
        <v>1</v>
      </c>
      <c r="E93" s="55">
        <v>1</v>
      </c>
      <c r="F93" s="55">
        <v>2</v>
      </c>
      <c r="G93" s="54"/>
      <c r="H93" s="55">
        <v>0.16666666666666666</v>
      </c>
      <c r="I93" s="55">
        <v>0.2</v>
      </c>
      <c r="J93" s="55">
        <v>0.25</v>
      </c>
      <c r="K93" s="54"/>
      <c r="L93" s="66">
        <v>1</v>
      </c>
      <c r="M93" s="66">
        <v>1</v>
      </c>
      <c r="N93" s="66">
        <v>1</v>
      </c>
      <c r="O93" s="54"/>
      <c r="P93" s="55">
        <v>0.25</v>
      </c>
      <c r="Q93" s="55">
        <v>0.33333333333333331</v>
      </c>
      <c r="R93" s="55">
        <v>0.5</v>
      </c>
      <c r="U93" s="50">
        <v>3</v>
      </c>
      <c r="V93" s="59">
        <f t="shared" si="76"/>
        <v>1.1666666666666667</v>
      </c>
      <c r="W93" s="59">
        <f t="shared" si="77"/>
        <v>0.20277777777777781</v>
      </c>
      <c r="X93" s="57">
        <f t="shared" si="78"/>
        <v>1</v>
      </c>
      <c r="Y93" s="59">
        <f t="shared" si="79"/>
        <v>0.34722222222222215</v>
      </c>
      <c r="Z93" s="53"/>
      <c r="AA93" s="50">
        <v>3</v>
      </c>
      <c r="AB93" s="59">
        <f t="shared" si="80"/>
        <v>0.11475409836065573</v>
      </c>
      <c r="AC93" s="59">
        <f t="shared" si="81"/>
        <v>0.11568938193343901</v>
      </c>
      <c r="AD93" s="60">
        <f t="shared" si="82"/>
        <v>9.8360655737704902E-2</v>
      </c>
      <c r="AE93" s="59">
        <f t="shared" si="83"/>
        <v>7.3964497041420108E-2</v>
      </c>
      <c r="AF93" s="53"/>
      <c r="AG93" s="50">
        <v>3</v>
      </c>
      <c r="AH93" s="59">
        <f t="shared" si="84"/>
        <v>0.10069215826830494</v>
      </c>
      <c r="AI93" s="53"/>
      <c r="AJ93" s="50">
        <v>3</v>
      </c>
      <c r="AK93" s="59">
        <f t="shared" si="85"/>
        <v>0.41626518776787913</v>
      </c>
      <c r="AL93" s="53"/>
      <c r="AM93" s="50">
        <v>3</v>
      </c>
      <c r="AN93" s="59">
        <f t="shared" si="86"/>
        <v>4.1340377932777681</v>
      </c>
      <c r="AO93" s="53"/>
      <c r="AP93" s="53"/>
      <c r="AQ93" s="53"/>
      <c r="AR93" s="53"/>
      <c r="AS93" s="53"/>
      <c r="AT93" s="53">
        <v>1.98</v>
      </c>
      <c r="AU93" s="53"/>
      <c r="AV93" s="53">
        <f>AR91/AT93</f>
        <v>2.7282390674362597E-2</v>
      </c>
    </row>
    <row r="94" spans="2:48" ht="16.5" thickBot="1" x14ac:dyDescent="0.3">
      <c r="B94" s="32">
        <v>4</v>
      </c>
      <c r="C94" s="51"/>
      <c r="D94" s="69">
        <v>2</v>
      </c>
      <c r="E94" s="69">
        <v>3</v>
      </c>
      <c r="F94" s="69">
        <v>4</v>
      </c>
      <c r="G94" s="54"/>
      <c r="H94" s="69">
        <v>0.25</v>
      </c>
      <c r="I94" s="69">
        <v>0.33333333333333331</v>
      </c>
      <c r="J94" s="69">
        <v>0.5</v>
      </c>
      <c r="K94" s="54"/>
      <c r="L94" s="69">
        <v>2</v>
      </c>
      <c r="M94" s="69">
        <v>3</v>
      </c>
      <c r="N94" s="69">
        <v>4</v>
      </c>
      <c r="O94" s="54"/>
      <c r="P94" s="70">
        <v>1</v>
      </c>
      <c r="Q94" s="70">
        <v>1</v>
      </c>
      <c r="R94" s="70">
        <v>1</v>
      </c>
      <c r="U94" s="50">
        <v>4</v>
      </c>
      <c r="V94" s="59">
        <f t="shared" si="76"/>
        <v>3</v>
      </c>
      <c r="W94" s="59">
        <f t="shared" si="77"/>
        <v>0.34722222222222215</v>
      </c>
      <c r="X94" s="59">
        <f t="shared" si="78"/>
        <v>3</v>
      </c>
      <c r="Y94" s="57">
        <f t="shared" si="79"/>
        <v>1</v>
      </c>
      <c r="Z94" s="53"/>
      <c r="AA94" s="50">
        <v>4</v>
      </c>
      <c r="AB94" s="59">
        <f t="shared" si="80"/>
        <v>0.29508196721311469</v>
      </c>
      <c r="AC94" s="59">
        <f t="shared" si="81"/>
        <v>0.19809825673534071</v>
      </c>
      <c r="AD94" s="59">
        <f t="shared" si="82"/>
        <v>0.29508196721311469</v>
      </c>
      <c r="AE94" s="60">
        <f t="shared" si="83"/>
        <v>0.21301775147928992</v>
      </c>
      <c r="AF94" s="53"/>
      <c r="AG94" s="50">
        <v>4</v>
      </c>
      <c r="AH94" s="59">
        <f t="shared" si="84"/>
        <v>0.25031998566021502</v>
      </c>
      <c r="AI94" s="53"/>
      <c r="AJ94" s="50">
        <v>4</v>
      </c>
      <c r="AK94" s="59">
        <f t="shared" si="85"/>
        <v>1.0448533858961471</v>
      </c>
      <c r="AL94" s="53"/>
      <c r="AM94" s="50">
        <v>4</v>
      </c>
      <c r="AN94" s="59">
        <f t="shared" si="86"/>
        <v>4.1740709721613429</v>
      </c>
      <c r="AO94" s="53"/>
      <c r="AP94" s="53"/>
      <c r="AQ94" s="53"/>
      <c r="AR94" s="53"/>
      <c r="AS94" s="53"/>
      <c r="AT94" s="53"/>
      <c r="AU94" s="53"/>
      <c r="AV94" s="53"/>
    </row>
    <row r="95" spans="2:48" ht="15.75" thickBot="1" x14ac:dyDescent="0.3">
      <c r="D95" s="183" t="str">
        <f>IF(AV91&lt;=0.1,"MATRIZ CONSISTENTE","MATRIZ INCONSISTENTE")</f>
        <v>MATRIZ CONSISTENTE</v>
      </c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5"/>
      <c r="Y95" s="58"/>
      <c r="AB95" s="62">
        <f>SUM(AB91:AB94)</f>
        <v>0.99999999999999978</v>
      </c>
      <c r="AC95" s="62">
        <f t="shared" ref="AC95" si="87">SUM(AC91:AC94)</f>
        <v>1.0000000000000002</v>
      </c>
      <c r="AD95" s="62">
        <f t="shared" ref="AD95" si="88">SUM(AD91:AD94)</f>
        <v>0.99999999999999978</v>
      </c>
      <c r="AE95" s="62">
        <f t="shared" ref="AE95" si="89">SUM(AE91:AE94)</f>
        <v>1</v>
      </c>
      <c r="AN95" s="62"/>
    </row>
    <row r="97" spans="2:48" ht="15.75" thickBot="1" x14ac:dyDescent="0.3">
      <c r="W97" s="25"/>
    </row>
    <row r="98" spans="2:48" ht="15.75" thickBot="1" x14ac:dyDescent="0.3">
      <c r="B98" s="19" t="s">
        <v>60</v>
      </c>
      <c r="C98" s="1"/>
      <c r="D98" s="199">
        <v>1</v>
      </c>
      <c r="E98" s="200"/>
      <c r="F98" s="201"/>
      <c r="G98" s="7"/>
      <c r="H98" s="199">
        <v>2</v>
      </c>
      <c r="I98" s="200"/>
      <c r="J98" s="201"/>
      <c r="K98" s="7"/>
      <c r="L98" s="199">
        <v>3</v>
      </c>
      <c r="M98" s="200"/>
      <c r="N98" s="201"/>
      <c r="O98" s="7"/>
      <c r="P98" s="199">
        <v>4</v>
      </c>
      <c r="Q98" s="200"/>
      <c r="R98" s="201"/>
    </row>
    <row r="99" spans="2:48" ht="15.75" thickBot="1" x14ac:dyDescent="0.3">
      <c r="B99" s="1"/>
      <c r="C99" s="1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V99" s="50">
        <v>1</v>
      </c>
      <c r="W99" s="50">
        <v>2</v>
      </c>
      <c r="X99" s="50">
        <v>3</v>
      </c>
      <c r="Y99" s="50">
        <v>4</v>
      </c>
      <c r="AB99" s="50">
        <v>1</v>
      </c>
      <c r="AC99" s="50">
        <v>2</v>
      </c>
      <c r="AD99" s="50">
        <v>3</v>
      </c>
      <c r="AE99" s="50">
        <v>4</v>
      </c>
    </row>
    <row r="100" spans="2:48" ht="16.5" thickBot="1" x14ac:dyDescent="0.3">
      <c r="B100" s="32">
        <v>1</v>
      </c>
      <c r="C100" s="51"/>
      <c r="D100" s="66">
        <v>1</v>
      </c>
      <c r="E100" s="66">
        <v>1</v>
      </c>
      <c r="F100" s="66">
        <v>1</v>
      </c>
      <c r="G100" s="54"/>
      <c r="H100" s="55">
        <v>0.25</v>
      </c>
      <c r="I100" s="55">
        <v>0.33333333333333331</v>
      </c>
      <c r="J100" s="55">
        <v>0.5</v>
      </c>
      <c r="K100" s="54"/>
      <c r="L100" s="55">
        <v>1</v>
      </c>
      <c r="M100" s="55">
        <v>1</v>
      </c>
      <c r="N100" s="55">
        <v>2</v>
      </c>
      <c r="O100" s="54"/>
      <c r="P100" s="55">
        <v>1</v>
      </c>
      <c r="Q100" s="55">
        <v>1</v>
      </c>
      <c r="R100" s="55">
        <v>2</v>
      </c>
      <c r="U100" s="50">
        <v>1</v>
      </c>
      <c r="V100" s="57">
        <f>(4*E100+D100+F100)/6</f>
        <v>1</v>
      </c>
      <c r="W100" s="59">
        <f>(4*I100+H100+J100)/6</f>
        <v>0.34722222222222215</v>
      </c>
      <c r="X100" s="59">
        <f>(4*M100+L100+N100)/6</f>
        <v>1.1666666666666667</v>
      </c>
      <c r="Y100" s="59">
        <f>(4*Q100+P100+R100)/6</f>
        <v>1.1666666666666667</v>
      </c>
      <c r="Z100" s="53"/>
      <c r="AA100" s="50">
        <v>1</v>
      </c>
      <c r="AB100" s="60">
        <f>V100/SUM($V$100:$V$103)</f>
        <v>0.1714285714285714</v>
      </c>
      <c r="AC100" s="59">
        <f>W100/SUM($W$100:$W$103)</f>
        <v>0.13297872340425532</v>
      </c>
      <c r="AD100" s="59">
        <f>X100/SUM($X$100:$X$103)</f>
        <v>0.14285714285714285</v>
      </c>
      <c r="AE100" s="59">
        <f>Y100/SUM($Y$100:$Y$103)</f>
        <v>0.31698113207547168</v>
      </c>
      <c r="AF100" s="53"/>
      <c r="AG100" s="50">
        <v>1</v>
      </c>
      <c r="AH100" s="59">
        <f>AVERAGE(AB100:AE100)</f>
        <v>0.19106139244136031</v>
      </c>
      <c r="AI100" s="53"/>
      <c r="AJ100" s="50">
        <v>1</v>
      </c>
      <c r="AK100" s="59">
        <f>V100*$AH$100+W100*$AH$101+X100*$AH$102+Y100*$AH$103</f>
        <v>0.81081630263506432</v>
      </c>
      <c r="AL100" s="53"/>
      <c r="AM100" s="50">
        <v>1</v>
      </c>
      <c r="AN100" s="59">
        <f>AK100/AH100</f>
        <v>4.2437474796689569</v>
      </c>
      <c r="AO100" s="53"/>
      <c r="AP100" s="59">
        <f>AVERAGE(AN100:AN103)</f>
        <v>4.2380712436583972</v>
      </c>
      <c r="AQ100" s="53"/>
      <c r="AR100" s="59">
        <f>(AP100-4)/(4-1)</f>
        <v>7.9357081219465719E-2</v>
      </c>
      <c r="AS100" s="53"/>
      <c r="AT100" s="59">
        <v>0.88200000000000001</v>
      </c>
      <c r="AU100" s="53"/>
      <c r="AV100" s="59">
        <f>AR100/AT100</f>
        <v>8.9974014988056364E-2</v>
      </c>
    </row>
    <row r="101" spans="2:48" ht="16.5" thickBot="1" x14ac:dyDescent="0.3">
      <c r="B101" s="32">
        <v>2</v>
      </c>
      <c r="C101" s="51"/>
      <c r="D101" s="55">
        <v>2</v>
      </c>
      <c r="E101" s="55">
        <v>3</v>
      </c>
      <c r="F101" s="55">
        <v>4</v>
      </c>
      <c r="G101" s="54"/>
      <c r="H101" s="68">
        <v>1</v>
      </c>
      <c r="I101" s="66">
        <v>1</v>
      </c>
      <c r="J101" s="66">
        <v>1</v>
      </c>
      <c r="K101" s="54"/>
      <c r="L101" s="55">
        <v>2</v>
      </c>
      <c r="M101" s="55">
        <v>3</v>
      </c>
      <c r="N101" s="55">
        <v>4</v>
      </c>
      <c r="O101" s="54"/>
      <c r="P101" s="55">
        <v>1</v>
      </c>
      <c r="Q101" s="55">
        <v>1</v>
      </c>
      <c r="R101" s="55">
        <v>2</v>
      </c>
      <c r="U101" s="50">
        <v>2</v>
      </c>
      <c r="V101" s="59">
        <f t="shared" ref="V101:V103" si="90">(4*E101+D101+F101)/6</f>
        <v>3</v>
      </c>
      <c r="W101" s="57">
        <f t="shared" ref="W101:W103" si="91">(4*I101+H101+J101)/6</f>
        <v>1</v>
      </c>
      <c r="X101" s="59">
        <f t="shared" ref="X101:X103" si="92">(4*M101+L101+N101)/6</f>
        <v>3</v>
      </c>
      <c r="Y101" s="59">
        <f t="shared" ref="Y101:Y103" si="93">(4*Q101+P101+R101)/6</f>
        <v>1.1666666666666667</v>
      </c>
      <c r="Z101" s="53"/>
      <c r="AA101" s="50">
        <v>2</v>
      </c>
      <c r="AB101" s="59">
        <f t="shared" ref="AB101:AB103" si="94">V101/SUM($V$100:$V$103)</f>
        <v>0.51428571428571423</v>
      </c>
      <c r="AC101" s="60">
        <f t="shared" ref="AC101:AC103" si="95">W101/SUM($W$100:$W$103)</f>
        <v>0.38297872340425537</v>
      </c>
      <c r="AD101" s="59">
        <f t="shared" ref="AD101:AD103" si="96">X101/SUM($X$100:$X$103)</f>
        <v>0.36734693877551017</v>
      </c>
      <c r="AE101" s="59">
        <f t="shared" ref="AE101:AE103" si="97">Y101/SUM($Y$100:$Y$103)</f>
        <v>0.31698113207547168</v>
      </c>
      <c r="AF101" s="53"/>
      <c r="AG101" s="50">
        <v>2</v>
      </c>
      <c r="AH101" s="59">
        <f t="shared" ref="AH101:AH103" si="98">AVERAGE(AB101:AE101)</f>
        <v>0.39539812713523786</v>
      </c>
      <c r="AI101" s="53"/>
      <c r="AJ101" s="50">
        <v>2</v>
      </c>
      <c r="AK101" s="59">
        <f t="shared" ref="AK101:AK103" si="99">V101*$AH$100+W101*$AH$101+X101*$AH$102+Y101*$AH$103</f>
        <v>1.6833800320609975</v>
      </c>
      <c r="AL101" s="53"/>
      <c r="AM101" s="50">
        <v>2</v>
      </c>
      <c r="AN101" s="59">
        <f t="shared" ref="AN101:AN103" si="100">AK101/AH101</f>
        <v>4.257430464472665</v>
      </c>
      <c r="AO101" s="53"/>
      <c r="AP101" s="53"/>
      <c r="AQ101" s="53"/>
      <c r="AR101" s="53"/>
      <c r="AS101" s="53"/>
      <c r="AT101" s="53"/>
      <c r="AU101" s="53"/>
      <c r="AV101" s="53"/>
    </row>
    <row r="102" spans="2:48" ht="16.5" thickBot="1" x14ac:dyDescent="0.3">
      <c r="B102" s="32">
        <v>3</v>
      </c>
      <c r="C102" s="51"/>
      <c r="D102" s="55">
        <v>0.5</v>
      </c>
      <c r="E102" s="55">
        <v>1</v>
      </c>
      <c r="F102" s="55">
        <v>1</v>
      </c>
      <c r="G102" s="54"/>
      <c r="H102" s="55">
        <v>0.25</v>
      </c>
      <c r="I102" s="55">
        <v>0.33333333333333331</v>
      </c>
      <c r="J102" s="55">
        <v>0.5</v>
      </c>
      <c r="K102" s="54"/>
      <c r="L102" s="66">
        <v>1</v>
      </c>
      <c r="M102" s="66">
        <v>1</v>
      </c>
      <c r="N102" s="66">
        <v>1</v>
      </c>
      <c r="O102" s="54"/>
      <c r="P102" s="55">
        <v>0.25</v>
      </c>
      <c r="Q102" s="55">
        <v>0.33333333333333331</v>
      </c>
      <c r="R102" s="55">
        <v>0.5</v>
      </c>
      <c r="U102" s="50">
        <v>3</v>
      </c>
      <c r="V102" s="59">
        <f t="shared" si="90"/>
        <v>0.91666666666666663</v>
      </c>
      <c r="W102" s="59">
        <f t="shared" si="91"/>
        <v>0.34722222222222215</v>
      </c>
      <c r="X102" s="57">
        <f t="shared" si="92"/>
        <v>1</v>
      </c>
      <c r="Y102" s="59">
        <f t="shared" si="93"/>
        <v>0.34722222222222215</v>
      </c>
      <c r="Z102" s="53"/>
      <c r="AA102" s="50">
        <v>3</v>
      </c>
      <c r="AB102" s="59">
        <f t="shared" si="94"/>
        <v>0.15714285714285711</v>
      </c>
      <c r="AC102" s="59">
        <f t="shared" si="95"/>
        <v>0.13297872340425532</v>
      </c>
      <c r="AD102" s="60">
        <f t="shared" si="96"/>
        <v>0.12244897959183672</v>
      </c>
      <c r="AE102" s="59">
        <f t="shared" si="97"/>
        <v>9.4339622641509413E-2</v>
      </c>
      <c r="AF102" s="53"/>
      <c r="AG102" s="50">
        <v>3</v>
      </c>
      <c r="AH102" s="59">
        <f t="shared" si="98"/>
        <v>0.12672754569511463</v>
      </c>
      <c r="AI102" s="53"/>
      <c r="AJ102" s="50">
        <v>3</v>
      </c>
      <c r="AK102" s="59">
        <f t="shared" si="99"/>
        <v>0.53874599635786324</v>
      </c>
      <c r="AL102" s="53"/>
      <c r="AM102" s="50">
        <v>3</v>
      </c>
      <c r="AN102" s="59">
        <f t="shared" si="100"/>
        <v>4.2512146305902299</v>
      </c>
      <c r="AO102" s="53"/>
      <c r="AP102" s="53"/>
      <c r="AQ102" s="53"/>
      <c r="AR102" s="53"/>
      <c r="AS102" s="53"/>
      <c r="AT102" s="53">
        <v>1.98</v>
      </c>
      <c r="AU102" s="53"/>
      <c r="AV102" s="53">
        <f>AR100/AT102</f>
        <v>4.007933394922511E-2</v>
      </c>
    </row>
    <row r="103" spans="2:48" ht="16.5" thickBot="1" x14ac:dyDescent="0.3">
      <c r="B103" s="32">
        <v>4</v>
      </c>
      <c r="C103" s="51"/>
      <c r="D103" s="55">
        <v>0.5</v>
      </c>
      <c r="E103" s="55">
        <v>1</v>
      </c>
      <c r="F103" s="55">
        <v>1</v>
      </c>
      <c r="G103" s="54"/>
      <c r="H103" s="67">
        <v>0.5</v>
      </c>
      <c r="I103" s="67">
        <v>1</v>
      </c>
      <c r="J103" s="67">
        <v>1</v>
      </c>
      <c r="K103" s="54"/>
      <c r="L103" s="55">
        <v>2</v>
      </c>
      <c r="M103" s="55">
        <v>3</v>
      </c>
      <c r="N103" s="55">
        <v>4</v>
      </c>
      <c r="O103" s="54"/>
      <c r="P103" s="66">
        <v>1</v>
      </c>
      <c r="Q103" s="66">
        <v>1</v>
      </c>
      <c r="R103" s="66">
        <v>1</v>
      </c>
      <c r="U103" s="50">
        <v>4</v>
      </c>
      <c r="V103" s="59">
        <f t="shared" si="90"/>
        <v>0.91666666666666663</v>
      </c>
      <c r="W103" s="59">
        <f t="shared" si="91"/>
        <v>0.91666666666666663</v>
      </c>
      <c r="X103" s="59">
        <f t="shared" si="92"/>
        <v>3</v>
      </c>
      <c r="Y103" s="57">
        <f t="shared" si="93"/>
        <v>1</v>
      </c>
      <c r="Z103" s="53"/>
      <c r="AA103" s="50">
        <v>4</v>
      </c>
      <c r="AB103" s="59">
        <f t="shared" si="94"/>
        <v>0.15714285714285711</v>
      </c>
      <c r="AC103" s="59">
        <f t="shared" si="95"/>
        <v>0.35106382978723411</v>
      </c>
      <c r="AD103" s="59">
        <f t="shared" si="96"/>
        <v>0.36734693877551017</v>
      </c>
      <c r="AE103" s="60">
        <f t="shared" si="97"/>
        <v>0.27169811320754716</v>
      </c>
      <c r="AF103" s="53"/>
      <c r="AG103" s="50">
        <v>4</v>
      </c>
      <c r="AH103" s="59">
        <f t="shared" si="98"/>
        <v>0.28681293472828712</v>
      </c>
      <c r="AI103" s="53"/>
      <c r="AJ103" s="50">
        <v>4</v>
      </c>
      <c r="AK103" s="59">
        <f t="shared" si="99"/>
        <v>1.2045834647588458</v>
      </c>
      <c r="AL103" s="53"/>
      <c r="AM103" s="50">
        <v>4</v>
      </c>
      <c r="AN103" s="59">
        <f t="shared" si="100"/>
        <v>4.1998923999017359</v>
      </c>
      <c r="AO103" s="53"/>
      <c r="AP103" s="53"/>
      <c r="AQ103" s="53"/>
      <c r="AR103" s="53"/>
      <c r="AS103" s="53"/>
      <c r="AT103" s="53"/>
      <c r="AU103" s="53"/>
      <c r="AV103" s="53"/>
    </row>
    <row r="104" spans="2:48" ht="15.75" thickBot="1" x14ac:dyDescent="0.3">
      <c r="D104" s="183" t="str">
        <f>IF(AV100&lt;=0.1,"MATRIZ CONSISTENTE","MATRIZ INCONSISTENTE")</f>
        <v>MATRIZ CONSISTENTE</v>
      </c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5"/>
      <c r="Y104" s="58"/>
      <c r="AB104" s="62">
        <f>SUM(AB100:AB103)</f>
        <v>0.99999999999999989</v>
      </c>
      <c r="AC104" s="62">
        <f t="shared" ref="AC104" si="101">SUM(AC100:AC103)</f>
        <v>1</v>
      </c>
      <c r="AD104" s="62">
        <f t="shared" ref="AD104" si="102">SUM(AD100:AD103)</f>
        <v>0.99999999999999989</v>
      </c>
      <c r="AE104" s="62">
        <f t="shared" ref="AE104" si="103">SUM(AE100:AE103)</f>
        <v>1</v>
      </c>
      <c r="AN104" s="62"/>
    </row>
  </sheetData>
  <mergeCells count="77">
    <mergeCell ref="AG7:AH7"/>
    <mergeCell ref="AJ7:AK7"/>
    <mergeCell ref="AM7:AN7"/>
    <mergeCell ref="U7:Y7"/>
    <mergeCell ref="AA7:AE7"/>
    <mergeCell ref="AB9:AB10"/>
    <mergeCell ref="AC9:AC10"/>
    <mergeCell ref="AD9:AD10"/>
    <mergeCell ref="AE9:AE10"/>
    <mergeCell ref="V9:V10"/>
    <mergeCell ref="W9:W10"/>
    <mergeCell ref="X9:X10"/>
    <mergeCell ref="Y9:Y10"/>
    <mergeCell ref="H25:J25"/>
    <mergeCell ref="L25:N25"/>
    <mergeCell ref="B5:S5"/>
    <mergeCell ref="D9:F9"/>
    <mergeCell ref="H9:J9"/>
    <mergeCell ref="L9:N9"/>
    <mergeCell ref="P9:R9"/>
    <mergeCell ref="L20:N20"/>
    <mergeCell ref="D25:F25"/>
    <mergeCell ref="D20:F20"/>
    <mergeCell ref="H20:J20"/>
    <mergeCell ref="D15:R15"/>
    <mergeCell ref="AD32:AD33"/>
    <mergeCell ref="AE32:AE33"/>
    <mergeCell ref="C44:F44"/>
    <mergeCell ref="C45:F45"/>
    <mergeCell ref="C46:F46"/>
    <mergeCell ref="W32:W33"/>
    <mergeCell ref="X32:X33"/>
    <mergeCell ref="Y32:Y33"/>
    <mergeCell ref="AB32:AB33"/>
    <mergeCell ref="AC32:AC33"/>
    <mergeCell ref="D32:F32"/>
    <mergeCell ref="H32:J32"/>
    <mergeCell ref="L32:N32"/>
    <mergeCell ref="P32:R32"/>
    <mergeCell ref="V32:V33"/>
    <mergeCell ref="C47:F47"/>
    <mergeCell ref="C48:F48"/>
    <mergeCell ref="D53:F53"/>
    <mergeCell ref="H53:J53"/>
    <mergeCell ref="D59:R59"/>
    <mergeCell ref="AM50:AN50"/>
    <mergeCell ref="D89:F89"/>
    <mergeCell ref="H89:J89"/>
    <mergeCell ref="L89:N89"/>
    <mergeCell ref="P89:R89"/>
    <mergeCell ref="D71:F71"/>
    <mergeCell ref="H71:J71"/>
    <mergeCell ref="L71:N71"/>
    <mergeCell ref="P71:R71"/>
    <mergeCell ref="D80:F80"/>
    <mergeCell ref="H80:J80"/>
    <mergeCell ref="L80:N80"/>
    <mergeCell ref="P80:R80"/>
    <mergeCell ref="L53:N53"/>
    <mergeCell ref="P53:R53"/>
    <mergeCell ref="D62:F62"/>
    <mergeCell ref="U50:Y50"/>
    <mergeCell ref="AA50:AE50"/>
    <mergeCell ref="AG50:AH50"/>
    <mergeCell ref="AJ50:AK50"/>
    <mergeCell ref="D95:R95"/>
    <mergeCell ref="H62:J62"/>
    <mergeCell ref="L62:N62"/>
    <mergeCell ref="P62:R62"/>
    <mergeCell ref="D104:R104"/>
    <mergeCell ref="D86:R86"/>
    <mergeCell ref="D77:R77"/>
    <mergeCell ref="D68:R68"/>
    <mergeCell ref="D98:F98"/>
    <mergeCell ref="H98:J98"/>
    <mergeCell ref="L98:N98"/>
    <mergeCell ref="P98:R9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showGridLines="0" tabSelected="1" topLeftCell="J25" zoomScaleNormal="100" workbookViewId="0">
      <selection activeCell="R45" sqref="R45"/>
    </sheetView>
  </sheetViews>
  <sheetFormatPr baseColWidth="10" defaultColWidth="0" defaultRowHeight="15" zeroHeight="1" x14ac:dyDescent="0.25"/>
  <cols>
    <col min="1" max="1" width="11.42578125" customWidth="1"/>
    <col min="2" max="2" width="30.85546875" bestFit="1" customWidth="1"/>
    <col min="3" max="3" width="12.7109375" bestFit="1" customWidth="1"/>
    <col min="4" max="4" width="18.5703125" customWidth="1"/>
    <col min="5" max="5" width="17.7109375" customWidth="1"/>
    <col min="6" max="6" width="18" bestFit="1" customWidth="1"/>
    <col min="7" max="7" width="8.42578125" bestFit="1" customWidth="1"/>
    <col min="8" max="8" width="2.140625" style="90" bestFit="1" customWidth="1"/>
    <col min="9" max="9" width="6.140625" bestFit="1" customWidth="1"/>
    <col min="10" max="10" width="11.42578125" customWidth="1"/>
    <col min="11" max="11" width="30.85546875" bestFit="1" customWidth="1"/>
    <col min="12" max="12" width="11.7109375" bestFit="1" customWidth="1"/>
    <col min="13" max="19" width="11.42578125" customWidth="1"/>
    <col min="20" max="20" width="0" hidden="1" customWidth="1"/>
    <col min="21" max="16384" width="11.42578125" hidden="1"/>
  </cols>
  <sheetData>
    <row r="1" spans="2:19" x14ac:dyDescent="0.25">
      <c r="H1"/>
    </row>
    <row r="2" spans="2:19" ht="15.75" x14ac:dyDescent="0.25">
      <c r="B2" s="173" t="s">
        <v>109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</row>
    <row r="3" spans="2:19" x14ac:dyDescent="0.25">
      <c r="H3"/>
    </row>
    <row r="4" spans="2:19" x14ac:dyDescent="0.25">
      <c r="B4" s="13" t="s">
        <v>117</v>
      </c>
      <c r="C4" s="14"/>
      <c r="D4" s="14"/>
      <c r="E4" s="14"/>
      <c r="F4" s="14"/>
      <c r="G4" s="14"/>
      <c r="I4" s="16" t="s">
        <v>109</v>
      </c>
      <c r="J4" s="17"/>
      <c r="K4" s="17"/>
      <c r="L4" s="17"/>
      <c r="M4" s="17"/>
      <c r="N4" s="17"/>
      <c r="O4" s="17"/>
      <c r="P4" s="17"/>
      <c r="Q4" s="17"/>
      <c r="R4" s="17"/>
    </row>
    <row r="5" spans="2:19" ht="15.75" thickBot="1" x14ac:dyDescent="0.3"/>
    <row r="6" spans="2:19" s="81" customFormat="1" ht="19.5" customHeight="1" thickBot="1" x14ac:dyDescent="0.3">
      <c r="B6" s="209" t="s">
        <v>115</v>
      </c>
      <c r="C6" s="209" t="s">
        <v>110</v>
      </c>
      <c r="D6" s="209"/>
      <c r="H6" s="89"/>
      <c r="K6"/>
      <c r="L6" s="193" t="s">
        <v>8</v>
      </c>
      <c r="M6" s="194"/>
      <c r="N6" s="194"/>
      <c r="O6" s="195"/>
    </row>
    <row r="7" spans="2:19" s="81" customFormat="1" ht="19.5" customHeight="1" thickBot="1" x14ac:dyDescent="0.3">
      <c r="B7" s="209"/>
      <c r="C7" s="82" t="s">
        <v>111</v>
      </c>
      <c r="D7" s="82" t="s">
        <v>112</v>
      </c>
      <c r="E7" s="82" t="s">
        <v>113</v>
      </c>
      <c r="F7" s="83" t="s">
        <v>114</v>
      </c>
      <c r="H7" s="89"/>
      <c r="K7" s="31">
        <v>1</v>
      </c>
      <c r="L7" s="190" t="s">
        <v>86</v>
      </c>
      <c r="M7" s="191"/>
      <c r="N7" s="191"/>
      <c r="O7" s="192"/>
      <c r="P7" s="116">
        <f>O26</f>
        <v>0.12212874047786364</v>
      </c>
    </row>
    <row r="8" spans="2:19" ht="15.75" thickBot="1" x14ac:dyDescent="0.3">
      <c r="B8" s="86" t="s">
        <v>67</v>
      </c>
      <c r="C8" s="85">
        <f>'Matrices Gaviria M'!CD11</f>
        <v>7.3620130972135198E-2</v>
      </c>
      <c r="D8" s="59">
        <f>'Matrices Belalcazar'!CD11</f>
        <v>0.33333333333333331</v>
      </c>
      <c r="E8" s="80">
        <f>GEOMEAN(C8:D8)</f>
        <v>0.15665262097194033</v>
      </c>
      <c r="F8" s="84">
        <f>E8/(SUM($E$8:$E$11))</f>
        <v>0.16447350822762824</v>
      </c>
      <c r="K8" s="31">
        <v>2</v>
      </c>
      <c r="L8" s="190" t="s">
        <v>87</v>
      </c>
      <c r="M8" s="191"/>
      <c r="N8" s="191"/>
      <c r="O8" s="192"/>
      <c r="P8" s="96">
        <f>P26</f>
        <v>0.34933771704946248</v>
      </c>
    </row>
    <row r="9" spans="2:19" ht="15.75" thickBot="1" x14ac:dyDescent="0.3">
      <c r="B9" s="86" t="s">
        <v>10</v>
      </c>
      <c r="C9" s="85">
        <f>'Matrices Gaviria M'!CD12</f>
        <v>0.34807249943969487</v>
      </c>
      <c r="D9" s="59">
        <f>'Matrices Belalcazar'!CD12</f>
        <v>0.33333333333333331</v>
      </c>
      <c r="E9" s="80">
        <f t="shared" ref="E9:E11" si="0">GEOMEAN(C9:D9)</f>
        <v>0.34062320308501925</v>
      </c>
      <c r="F9" s="84">
        <f t="shared" ref="F9:F11" si="1">E9/(SUM($E$8:$E$11))</f>
        <v>0.35762882770509113</v>
      </c>
      <c r="K9" s="31">
        <v>3</v>
      </c>
      <c r="L9" s="196" t="s">
        <v>88</v>
      </c>
      <c r="M9" s="197"/>
      <c r="N9" s="197"/>
      <c r="O9" s="198"/>
      <c r="P9" s="96">
        <f>Q26</f>
        <v>0.23971680712467158</v>
      </c>
    </row>
    <row r="10" spans="2:19" ht="15.75" thickBot="1" x14ac:dyDescent="0.3">
      <c r="B10" s="86" t="s">
        <v>13</v>
      </c>
      <c r="C10" s="85">
        <f>'Matrices Gaviria M'!CD13</f>
        <v>0.20213537186594877</v>
      </c>
      <c r="D10" s="59">
        <f>'Matrices Belalcazar'!CD13</f>
        <v>0</v>
      </c>
      <c r="E10" s="100">
        <f>AVERAGE(C10:D10)</f>
        <v>0.10106768593297438</v>
      </c>
      <c r="F10" s="84">
        <f t="shared" si="1"/>
        <v>0.10611349347817116</v>
      </c>
      <c r="K10" s="31">
        <v>4</v>
      </c>
      <c r="L10" s="190" t="s">
        <v>89</v>
      </c>
      <c r="M10" s="191"/>
      <c r="N10" s="191"/>
      <c r="O10" s="192"/>
      <c r="P10" s="96">
        <f>R26</f>
        <v>0.28881673534800234</v>
      </c>
    </row>
    <row r="11" spans="2:19" x14ac:dyDescent="0.25">
      <c r="B11" s="97" t="s">
        <v>15</v>
      </c>
      <c r="C11" s="85">
        <f>'Matrices Gaviria M'!CD14</f>
        <v>0.37617199772222121</v>
      </c>
      <c r="D11" s="59">
        <f>'Matrices Belalcazar'!CD14</f>
        <v>0.33333333333333331</v>
      </c>
      <c r="E11" s="80">
        <f t="shared" si="0"/>
        <v>0.35410544461700538</v>
      </c>
      <c r="F11" s="84">
        <f t="shared" si="1"/>
        <v>0.37178417058910956</v>
      </c>
    </row>
    <row r="12" spans="2:19" x14ac:dyDescent="0.25">
      <c r="K12" s="98" t="s">
        <v>115</v>
      </c>
      <c r="L12" s="98" t="s">
        <v>116</v>
      </c>
      <c r="M12" s="98" t="s">
        <v>57</v>
      </c>
      <c r="N12" s="98" t="s">
        <v>116</v>
      </c>
      <c r="O12" s="98">
        <v>1</v>
      </c>
      <c r="P12" s="98">
        <v>2</v>
      </c>
      <c r="Q12" s="98">
        <v>3</v>
      </c>
      <c r="R12" s="98">
        <v>4</v>
      </c>
      <c r="S12" s="81"/>
    </row>
    <row r="13" spans="2:19" x14ac:dyDescent="0.25">
      <c r="K13" s="207" t="s">
        <v>67</v>
      </c>
      <c r="L13" s="205">
        <f>+F8</f>
        <v>0.16447350822762824</v>
      </c>
      <c r="M13" s="92" t="s">
        <v>58</v>
      </c>
      <c r="N13" s="94">
        <f>+F17</f>
        <v>0.38254123864249839</v>
      </c>
      <c r="O13" s="95">
        <f>F27</f>
        <v>0.27149668925853676</v>
      </c>
      <c r="P13" s="95">
        <f>+F28</f>
        <v>0.20091601072924636</v>
      </c>
      <c r="Q13" s="95">
        <f>+F29</f>
        <v>0.27149668925853676</v>
      </c>
      <c r="R13" s="95">
        <f>+F30</f>
        <v>0.25609061075368011</v>
      </c>
      <c r="S13" s="96"/>
    </row>
    <row r="14" spans="2:19" x14ac:dyDescent="0.25">
      <c r="K14" s="208"/>
      <c r="L14" s="206"/>
      <c r="M14" s="92" t="s">
        <v>59</v>
      </c>
      <c r="N14" s="94">
        <f>+F18</f>
        <v>0.61745876135750155</v>
      </c>
      <c r="O14" s="95">
        <f>+F32</f>
        <v>0.11034605292426836</v>
      </c>
      <c r="P14" s="95">
        <f>+F33</f>
        <v>0.29757277190547865</v>
      </c>
      <c r="Q14" s="95">
        <f>+F34</f>
        <v>0.4215200498908469</v>
      </c>
      <c r="R14" s="95">
        <f>+F35</f>
        <v>0.17056112527940603</v>
      </c>
      <c r="S14" s="96"/>
    </row>
    <row r="15" spans="2:19" x14ac:dyDescent="0.25">
      <c r="B15" s="209" t="s">
        <v>4</v>
      </c>
      <c r="C15" s="209" t="s">
        <v>110</v>
      </c>
      <c r="D15" s="209"/>
      <c r="E15" s="81"/>
      <c r="F15" s="81"/>
      <c r="K15" s="97" t="s">
        <v>10</v>
      </c>
      <c r="L15" s="93">
        <f>+F9</f>
        <v>0.35762882770509113</v>
      </c>
      <c r="M15" s="91" t="s">
        <v>22</v>
      </c>
      <c r="N15" s="94" t="s">
        <v>22</v>
      </c>
      <c r="O15" s="95">
        <f>+F37</f>
        <v>0.13842376279960275</v>
      </c>
      <c r="P15" s="95">
        <f>+F38</f>
        <v>0.34782551983540533</v>
      </c>
      <c r="Q15" s="95">
        <f>+F39</f>
        <v>0.2496662035804435</v>
      </c>
      <c r="R15" s="95">
        <f>+F40</f>
        <v>0.26408451378454845</v>
      </c>
      <c r="S15" s="96"/>
    </row>
    <row r="16" spans="2:19" x14ac:dyDescent="0.25">
      <c r="B16" s="209"/>
      <c r="C16" s="82" t="s">
        <v>111</v>
      </c>
      <c r="D16" s="82" t="s">
        <v>112</v>
      </c>
      <c r="E16" s="82" t="s">
        <v>113</v>
      </c>
      <c r="F16" s="83" t="s">
        <v>114</v>
      </c>
      <c r="K16" s="97" t="s">
        <v>13</v>
      </c>
      <c r="L16" s="93">
        <f>+F10</f>
        <v>0.10611349347817116</v>
      </c>
      <c r="M16" s="91" t="s">
        <v>22</v>
      </c>
      <c r="N16" s="94" t="s">
        <v>22</v>
      </c>
      <c r="O16" s="95">
        <f>+F42</f>
        <v>6.6905487209725389E-2</v>
      </c>
      <c r="P16" s="95">
        <f>+F43</f>
        <v>0.34220677731491417</v>
      </c>
      <c r="Q16" s="95">
        <f>+F44</f>
        <v>0.24868095816044616</v>
      </c>
      <c r="R16" s="95">
        <f>+F45</f>
        <v>0.34220677731491417</v>
      </c>
      <c r="S16" s="96"/>
    </row>
    <row r="17" spans="2:20" x14ac:dyDescent="0.25">
      <c r="B17" s="86" t="s">
        <v>58</v>
      </c>
      <c r="C17" s="111">
        <f>'Matrices Gaviria M'!AH22</f>
        <v>0.53010033444816052</v>
      </c>
      <c r="D17" s="77">
        <f>'Matrices Belalcazar'!AH22</f>
        <v>0.25386597938144329</v>
      </c>
      <c r="E17" s="80">
        <f>GEOMEAN(C17:D17)</f>
        <v>0.36684389128771505</v>
      </c>
      <c r="F17" s="112">
        <f>E17/(SUM($E$17:$E$18))</f>
        <v>0.38254123864249839</v>
      </c>
      <c r="K17" s="207" t="s">
        <v>68</v>
      </c>
      <c r="L17" s="205">
        <f>+F11</f>
        <v>0.37178417058910956</v>
      </c>
      <c r="M17" s="92" t="s">
        <v>2</v>
      </c>
      <c r="N17" s="94">
        <f>+F20</f>
        <v>0.20745873922527888</v>
      </c>
      <c r="O17" s="95">
        <f>+F47</f>
        <v>0.15979556692245483</v>
      </c>
      <c r="P17" s="95">
        <f>+F48</f>
        <v>0.47658711673386905</v>
      </c>
      <c r="Q17" s="95">
        <f>+F49</f>
        <v>8.7879706070707928E-2</v>
      </c>
      <c r="R17" s="95">
        <f>+F50</f>
        <v>0.27573761027296811</v>
      </c>
      <c r="S17" s="96"/>
    </row>
    <row r="18" spans="2:20" x14ac:dyDescent="0.25">
      <c r="B18" s="86" t="s">
        <v>59</v>
      </c>
      <c r="C18" s="111">
        <f>'Matrices Gaviria M'!AH23</f>
        <v>0.46989966555183943</v>
      </c>
      <c r="D18" s="77">
        <f>'Matrices Belalcazar'!AH23</f>
        <v>0.74613402061855671</v>
      </c>
      <c r="E18" s="80">
        <f t="shared" ref="E18" si="2">GEOMEAN(C18:D18)</f>
        <v>0.59212171615767406</v>
      </c>
      <c r="F18" s="112">
        <f>E18/(SUM($E$17:$E$18))</f>
        <v>0.61745876135750155</v>
      </c>
      <c r="K18" s="208"/>
      <c r="L18" s="206"/>
      <c r="M18" s="92" t="s">
        <v>60</v>
      </c>
      <c r="N18" s="94">
        <f>+F21</f>
        <v>0.79254126077472109</v>
      </c>
      <c r="O18" s="95">
        <f>+F52</f>
        <v>8.4545054100610126E-2</v>
      </c>
      <c r="P18" s="95">
        <f>+F53</f>
        <v>0.369965844773057</v>
      </c>
      <c r="Q18" s="95">
        <f>+F54</f>
        <v>0.19471188330533665</v>
      </c>
      <c r="R18" s="95">
        <f>+F55</f>
        <v>0.35077721782099625</v>
      </c>
      <c r="S18" s="96"/>
    </row>
    <row r="19" spans="2:20" x14ac:dyDescent="0.25">
      <c r="C19" s="107"/>
      <c r="D19" s="107"/>
      <c r="F19" s="107"/>
      <c r="G19" s="101">
        <f>SUM(F17:F18)</f>
        <v>1</v>
      </c>
      <c r="H19" s="102"/>
      <c r="L19" s="96"/>
    </row>
    <row r="20" spans="2:20" x14ac:dyDescent="0.25">
      <c r="B20" s="86" t="s">
        <v>2</v>
      </c>
      <c r="C20" s="111">
        <f>'Matrices Gaviria M'!AH27</f>
        <v>0.25386597938144329</v>
      </c>
      <c r="D20" s="77">
        <f>'Matrices Belalcazar'!AH27</f>
        <v>0.16762894534257122</v>
      </c>
      <c r="E20" s="80">
        <f>GEOMEAN(C20:D20)</f>
        <v>0.20628932687386003</v>
      </c>
      <c r="F20" s="112">
        <f>E20/(SUM($E$20:$E$21))</f>
        <v>0.20745873922527888</v>
      </c>
      <c r="G20" s="101"/>
      <c r="H20" s="102"/>
      <c r="K20" s="101"/>
      <c r="L20" s="101"/>
      <c r="M20" s="101"/>
      <c r="N20" s="101"/>
      <c r="O20" s="114">
        <f>$L$13*$N$13*O13</f>
        <v>1.7082001425987047E-2</v>
      </c>
      <c r="P20" s="114">
        <f>$L$13*$N$13*P13</f>
        <v>1.2641213383314583E-2</v>
      </c>
      <c r="Q20" s="114">
        <f>$L$13*$N$13*Q13</f>
        <v>1.7082001425987047E-2</v>
      </c>
      <c r="R20" s="114">
        <f>$L$13*$N$13*R13</f>
        <v>1.6112683325985373E-2</v>
      </c>
      <c r="S20" s="101"/>
      <c r="T20" s="113"/>
    </row>
    <row r="21" spans="2:20" ht="15.75" customHeight="1" x14ac:dyDescent="0.25">
      <c r="B21" s="86" t="s">
        <v>60</v>
      </c>
      <c r="C21" s="111">
        <f>'Matrices Gaviria M'!AH28</f>
        <v>0.74613402061855671</v>
      </c>
      <c r="D21" s="77">
        <f>'Matrices Belalcazar'!AH28</f>
        <v>0.83237105465742878</v>
      </c>
      <c r="E21" s="80">
        <f t="shared" ref="E21" si="3">GEOMEAN(C21:D21)</f>
        <v>0.78807383008069476</v>
      </c>
      <c r="F21" s="112">
        <f>E21/(SUM($E$20:$E$21))</f>
        <v>0.79254126077472109</v>
      </c>
      <c r="G21" s="101"/>
      <c r="H21" s="102"/>
      <c r="K21" s="101"/>
      <c r="L21" s="101"/>
      <c r="M21" s="101"/>
      <c r="N21" s="101"/>
      <c r="O21" s="114">
        <f>+$L$13*$N$14*O14</f>
        <v>1.1206260568653804E-2</v>
      </c>
      <c r="P21" s="114">
        <f>$L$13*$N$14*P14</f>
        <v>3.022018397339506E-2</v>
      </c>
      <c r="Q21" s="114">
        <f>$L$13*$N$14*Q14</f>
        <v>4.2807725231736933E-2</v>
      </c>
      <c r="R21" s="114">
        <f>$L$13*$N$14*R14</f>
        <v>1.7321438892568368E-2</v>
      </c>
      <c r="S21" s="101"/>
      <c r="T21" s="113"/>
    </row>
    <row r="22" spans="2:20" x14ac:dyDescent="0.25">
      <c r="G22" s="101">
        <f>SUM(F20:F21)</f>
        <v>1</v>
      </c>
      <c r="H22" s="102"/>
      <c r="K22" s="101"/>
      <c r="L22" s="101"/>
      <c r="M22" s="101"/>
      <c r="N22" s="101"/>
      <c r="O22" s="114">
        <f>+$L$15*O15</f>
        <v>4.9504328016549533E-2</v>
      </c>
      <c r="P22" s="114">
        <f>+$L$15*P15</f>
        <v>0.12439243290464994</v>
      </c>
      <c r="Q22" s="114">
        <f>+$L$15*Q15</f>
        <v>8.9287831704054632E-2</v>
      </c>
      <c r="R22" s="114">
        <f>+$L$15*R15</f>
        <v>9.4444235079837041E-2</v>
      </c>
      <c r="S22" s="101"/>
      <c r="T22" s="113"/>
    </row>
    <row r="23" spans="2:20" x14ac:dyDescent="0.25">
      <c r="B23" s="13" t="s">
        <v>118</v>
      </c>
      <c r="C23" s="14"/>
      <c r="D23" s="14"/>
      <c r="E23" s="14"/>
      <c r="F23" s="14"/>
      <c r="G23" s="14"/>
      <c r="H23" s="102"/>
      <c r="K23" s="101"/>
      <c r="L23" s="101"/>
      <c r="M23" s="101"/>
      <c r="N23" s="101"/>
      <c r="O23" s="114">
        <f>+$L$16*O16</f>
        <v>7.0995749806830591E-3</v>
      </c>
      <c r="P23" s="114">
        <f>+$L$16*P16</f>
        <v>3.6312756632792112E-2</v>
      </c>
      <c r="Q23" s="114">
        <f>+$L$16*Q16</f>
        <v>2.6388405231903857E-2</v>
      </c>
      <c r="R23" s="114">
        <f>+$L$16*R16</f>
        <v>3.6312756632792112E-2</v>
      </c>
      <c r="S23" s="101"/>
      <c r="T23" s="113"/>
    </row>
    <row r="24" spans="2:20" x14ac:dyDescent="0.25">
      <c r="G24" s="101"/>
      <c r="H24" s="102"/>
      <c r="K24" s="101" t="str">
        <f>L8</f>
        <v>Jornadas complementarias</v>
      </c>
      <c r="L24" s="101" t="str">
        <f>L10</f>
        <v>Ajedrez infantil</v>
      </c>
      <c r="M24" s="101" t="str">
        <f>L9</f>
        <v>Ludotecas comunitarias</v>
      </c>
      <c r="N24" s="101" t="str">
        <f>L7</f>
        <v>Formación en danza y baile</v>
      </c>
      <c r="O24" s="114">
        <f>+$L$17*$N$17*O17</f>
        <v>1.2325012149316134E-2</v>
      </c>
      <c r="P24" s="114">
        <f>+$L$17*$N$17*P17</f>
        <v>3.6759104880568896E-2</v>
      </c>
      <c r="Q24" s="114">
        <f>+$L$17*$N$17*Q17</f>
        <v>6.7781507701363134E-3</v>
      </c>
      <c r="R24" s="114">
        <f>+$L$17*$N$17*R17</f>
        <v>2.1267607494311336E-2</v>
      </c>
      <c r="S24" s="101"/>
      <c r="T24" s="113"/>
    </row>
    <row r="25" spans="2:20" x14ac:dyDescent="0.25">
      <c r="C25" s="209" t="s">
        <v>110</v>
      </c>
      <c r="D25" s="209"/>
      <c r="G25" s="101"/>
      <c r="H25" s="102"/>
      <c r="K25" s="117">
        <v>0.34933771704946243</v>
      </c>
      <c r="L25" s="117">
        <v>0.28881673534800228</v>
      </c>
      <c r="M25" s="117">
        <v>0.23971680712467155</v>
      </c>
      <c r="N25" s="117">
        <v>0.12212874047786364</v>
      </c>
      <c r="O25" s="114">
        <f>+$L$17*$N$18*O18</f>
        <v>2.4911563336674061E-2</v>
      </c>
      <c r="P25" s="114">
        <f>+$L$17*$N$18*P18</f>
        <v>0.10901202527474192</v>
      </c>
      <c r="Q25" s="114">
        <f>+$L$17*$N$18*Q18</f>
        <v>5.73726927608528E-2</v>
      </c>
      <c r="R25" s="114">
        <f>+$L$17*$N$18*R18</f>
        <v>0.1033580139225081</v>
      </c>
      <c r="S25" s="101"/>
      <c r="T25" s="113"/>
    </row>
    <row r="26" spans="2:20" x14ac:dyDescent="0.25">
      <c r="B26" s="88" t="s">
        <v>58</v>
      </c>
      <c r="C26" s="87" t="s">
        <v>111</v>
      </c>
      <c r="D26" s="82" t="s">
        <v>112</v>
      </c>
      <c r="E26" s="82" t="s">
        <v>113</v>
      </c>
      <c r="F26" s="83" t="s">
        <v>114</v>
      </c>
      <c r="G26" s="101"/>
      <c r="H26" s="102"/>
      <c r="K26" s="101"/>
      <c r="L26" s="101"/>
      <c r="M26" s="101"/>
      <c r="N26" s="101"/>
      <c r="O26" s="115">
        <f>SUM(O20:O25)</f>
        <v>0.12212874047786364</v>
      </c>
      <c r="P26" s="115">
        <f>SUM(P20:P25)</f>
        <v>0.34933771704946248</v>
      </c>
      <c r="Q26" s="115">
        <f t="shared" ref="Q26:R26" si="4">SUM(Q20:Q25)</f>
        <v>0.23971680712467158</v>
      </c>
      <c r="R26" s="115">
        <f t="shared" si="4"/>
        <v>0.28881673534800234</v>
      </c>
      <c r="S26" s="115">
        <f>SUM(O26:R26)</f>
        <v>1</v>
      </c>
      <c r="T26" s="113"/>
    </row>
    <row r="27" spans="2:20" x14ac:dyDescent="0.25">
      <c r="B27" s="80" t="s">
        <v>65</v>
      </c>
      <c r="C27" s="108">
        <f>'Matrices Gaviria M'!CD55</f>
        <v>0.25246185697497237</v>
      </c>
      <c r="D27" s="109">
        <f>'Matrices Belalcazar'!CD46</f>
        <v>0.28789495045753205</v>
      </c>
      <c r="E27" s="109">
        <f>GEOMEAN(C27:D27)</f>
        <v>0.26959690986030649</v>
      </c>
      <c r="F27" s="109">
        <f>E27/(SUM($E$27:$E$30))</f>
        <v>0.27149668925853676</v>
      </c>
      <c r="G27" s="101"/>
      <c r="H27" s="102"/>
      <c r="M27" s="113"/>
      <c r="N27" s="113"/>
      <c r="O27" s="113"/>
      <c r="P27" s="113"/>
      <c r="Q27" s="113"/>
      <c r="R27" s="113"/>
      <c r="S27" s="113"/>
      <c r="T27" s="113"/>
    </row>
    <row r="28" spans="2:20" x14ac:dyDescent="0.25">
      <c r="B28" s="80" t="s">
        <v>63</v>
      </c>
      <c r="C28" s="108">
        <f>'Matrices Gaviria M'!CD56</f>
        <v>0.25246185697497237</v>
      </c>
      <c r="D28" s="109">
        <f>'Matrices Belalcazar'!CD47</f>
        <v>0.15766455326398393</v>
      </c>
      <c r="E28" s="109">
        <f t="shared" ref="E28:E30" si="5">GEOMEAN(C28:D28)</f>
        <v>0.19951011477154443</v>
      </c>
      <c r="F28" s="109">
        <f t="shared" ref="F28:F30" si="6">E28/(SUM($E$27:$E$30))</f>
        <v>0.20091601072924636</v>
      </c>
      <c r="G28" s="101"/>
      <c r="H28" s="102"/>
      <c r="M28" s="113"/>
      <c r="N28" s="113"/>
      <c r="O28" s="113"/>
      <c r="P28" s="113"/>
      <c r="Q28" s="113"/>
      <c r="R28" s="113"/>
      <c r="S28" s="113"/>
      <c r="T28" s="113"/>
    </row>
    <row r="29" spans="2:20" x14ac:dyDescent="0.25">
      <c r="B29" s="80" t="s">
        <v>64</v>
      </c>
      <c r="C29" s="108">
        <f>'Matrices Gaviria M'!CD57</f>
        <v>0.25246185697497237</v>
      </c>
      <c r="D29" s="109">
        <f>'Matrices Belalcazar'!CD48</f>
        <v>0.28789495045753205</v>
      </c>
      <c r="E29" s="109">
        <f t="shared" si="5"/>
        <v>0.26959690986030649</v>
      </c>
      <c r="F29" s="109">
        <f t="shared" si="6"/>
        <v>0.27149668925853676</v>
      </c>
      <c r="G29" s="101"/>
      <c r="H29" s="102"/>
    </row>
    <row r="30" spans="2:20" x14ac:dyDescent="0.25">
      <c r="B30" s="80" t="s">
        <v>66</v>
      </c>
      <c r="C30" s="108">
        <f>'Matrices Gaviria M'!CD58</f>
        <v>0.24261442907508293</v>
      </c>
      <c r="D30" s="109">
        <f>'Matrices Belalcazar'!CD49</f>
        <v>0.26654554582095197</v>
      </c>
      <c r="E30" s="109">
        <f t="shared" si="5"/>
        <v>0.25429863432951544</v>
      </c>
      <c r="F30" s="109">
        <f t="shared" si="6"/>
        <v>0.25609061075368011</v>
      </c>
      <c r="G30" s="101"/>
      <c r="H30" s="102"/>
    </row>
    <row r="31" spans="2:20" x14ac:dyDescent="0.25">
      <c r="B31" s="88" t="s">
        <v>59</v>
      </c>
      <c r="C31" s="110"/>
      <c r="D31" s="110"/>
      <c r="E31" s="110"/>
      <c r="F31" s="110"/>
      <c r="G31" s="101">
        <f>SUM(F27:F30)</f>
        <v>1</v>
      </c>
      <c r="H31" s="102"/>
    </row>
    <row r="32" spans="2:20" x14ac:dyDescent="0.25">
      <c r="B32" s="80" t="s">
        <v>65</v>
      </c>
      <c r="C32" s="108">
        <f>'Matrices Gaviria M'!CD64</f>
        <v>4.0000000000000015E-2</v>
      </c>
      <c r="D32" s="109">
        <f>'Matrices Belalcazar'!CD55</f>
        <v>0.26787579619674995</v>
      </c>
      <c r="E32" s="109">
        <f>GEOMEAN(C32:D32)</f>
        <v>0.10351343800623183</v>
      </c>
      <c r="F32" s="109">
        <f>E32/(SUM($E$32:$E$35))</f>
        <v>0.11034605292426836</v>
      </c>
      <c r="G32" s="101"/>
      <c r="H32" s="102"/>
    </row>
    <row r="33" spans="2:8" x14ac:dyDescent="0.25">
      <c r="B33" s="80" t="s">
        <v>63</v>
      </c>
      <c r="C33" s="108">
        <f>'Matrices Gaviria M'!CD65</f>
        <v>0.32</v>
      </c>
      <c r="D33" s="109">
        <f>'Matrices Belalcazar'!CD56</f>
        <v>0.24350969835134842</v>
      </c>
      <c r="E33" s="109">
        <f t="shared" ref="E33:E34" si="7">GEOMEAN(C33:D33)</f>
        <v>0.27914710006093829</v>
      </c>
      <c r="F33" s="109">
        <f t="shared" ref="F33:F35" si="8">E33/(SUM($E$32:$E$35))</f>
        <v>0.29757277190547865</v>
      </c>
      <c r="G33" s="101"/>
      <c r="H33" s="102"/>
    </row>
    <row r="34" spans="2:8" ht="15.75" customHeight="1" x14ac:dyDescent="0.25">
      <c r="B34" s="80" t="s">
        <v>64</v>
      </c>
      <c r="C34" s="108">
        <f>'Matrices Gaviria M'!CD66</f>
        <v>0.32</v>
      </c>
      <c r="D34" s="109">
        <f>'Matrices Belalcazar'!CD57</f>
        <v>0.48861450545190177</v>
      </c>
      <c r="E34" s="109">
        <f t="shared" si="7"/>
        <v>0.39541957683530105</v>
      </c>
      <c r="F34" s="109">
        <f t="shared" si="8"/>
        <v>0.4215200498908469</v>
      </c>
      <c r="G34" s="101"/>
      <c r="H34" s="102"/>
    </row>
    <row r="35" spans="2:8" ht="15.75" customHeight="1" x14ac:dyDescent="0.25">
      <c r="B35" s="80" t="s">
        <v>66</v>
      </c>
      <c r="C35" s="108">
        <f>'Matrices Gaviria M'!CD67</f>
        <v>0.32</v>
      </c>
      <c r="D35" s="109">
        <v>0</v>
      </c>
      <c r="E35" s="109">
        <f>AVERAGE(C35:D35)</f>
        <v>0.16</v>
      </c>
      <c r="F35" s="109">
        <f t="shared" si="8"/>
        <v>0.17056112527940603</v>
      </c>
      <c r="G35" s="101"/>
      <c r="H35" s="102"/>
    </row>
    <row r="36" spans="2:8" ht="15.75" customHeight="1" x14ac:dyDescent="0.25">
      <c r="B36" s="88" t="s">
        <v>10</v>
      </c>
      <c r="C36" s="110"/>
      <c r="D36" s="110"/>
      <c r="E36" s="110"/>
      <c r="F36" s="110"/>
      <c r="G36" s="101">
        <f>SUM(F32:F35)</f>
        <v>0.99999999999999989</v>
      </c>
      <c r="H36" s="102"/>
    </row>
    <row r="37" spans="2:8" ht="15.75" customHeight="1" x14ac:dyDescent="0.25">
      <c r="B37" s="80" t="s">
        <v>65</v>
      </c>
      <c r="C37" s="108">
        <f>'Matrices Gaviria M'!CD73</f>
        <v>0</v>
      </c>
      <c r="D37" s="109">
        <f>'Matrices Belalcazar'!CD64</f>
        <v>0.26730306951760041</v>
      </c>
      <c r="E37" s="109">
        <f>AVERAGE(C37:D37)</f>
        <v>0.13365153475880021</v>
      </c>
      <c r="F37" s="109">
        <f>E37/(SUM($E$37:$E$40))</f>
        <v>0.13842376279960275</v>
      </c>
      <c r="G37" s="101"/>
      <c r="H37" s="102"/>
    </row>
    <row r="38" spans="2:8" x14ac:dyDescent="0.25">
      <c r="B38" s="80" t="s">
        <v>63</v>
      </c>
      <c r="C38" s="108">
        <f>'Matrices Gaviria M'!CD74</f>
        <v>0.52173913043478259</v>
      </c>
      <c r="D38" s="109">
        <f>'Matrices Belalcazar'!CD65</f>
        <v>0.21617032478069234</v>
      </c>
      <c r="E38" s="109">
        <f t="shared" ref="E38:E40" si="9">GEOMEAN(C38:D38)</f>
        <v>0.33583406211532946</v>
      </c>
      <c r="F38" s="109">
        <f t="shared" ref="F38:F40" si="10">E38/(SUM($E$37:$E$40))</f>
        <v>0.34782551983540533</v>
      </c>
      <c r="G38" s="101"/>
      <c r="H38" s="102"/>
    </row>
    <row r="39" spans="2:8" x14ac:dyDescent="0.25">
      <c r="B39" s="80" t="s">
        <v>64</v>
      </c>
      <c r="C39" s="108">
        <f>'Matrices Gaviria M'!CD75</f>
        <v>0.21739130434782608</v>
      </c>
      <c r="D39" s="109">
        <f>'Matrices Belalcazar'!CD66</f>
        <v>0.26730306951760041</v>
      </c>
      <c r="E39" s="109">
        <f t="shared" si="9"/>
        <v>0.24105883708880865</v>
      </c>
      <c r="F39" s="109">
        <f t="shared" si="10"/>
        <v>0.2496662035804435</v>
      </c>
      <c r="G39" s="101"/>
      <c r="H39" s="102"/>
    </row>
    <row r="40" spans="2:8" x14ac:dyDescent="0.25">
      <c r="B40" s="80" t="s">
        <v>66</v>
      </c>
      <c r="C40" s="108">
        <f>'Matrices Gaviria M'!CD76</f>
        <v>0.26086956521739141</v>
      </c>
      <c r="D40" s="109">
        <f>'Matrices Belalcazar'!CD67</f>
        <v>0.24922353618410686</v>
      </c>
      <c r="E40" s="109">
        <f t="shared" si="9"/>
        <v>0.25498006888046909</v>
      </c>
      <c r="F40" s="109">
        <f t="shared" si="10"/>
        <v>0.26408451378454845</v>
      </c>
      <c r="G40" s="101"/>
      <c r="H40" s="102"/>
    </row>
    <row r="41" spans="2:8" x14ac:dyDescent="0.25">
      <c r="B41" s="88" t="s">
        <v>90</v>
      </c>
      <c r="C41" s="110"/>
      <c r="D41" s="110"/>
      <c r="E41" s="110"/>
      <c r="F41" s="110"/>
      <c r="G41" s="101">
        <f>SUM(F37:F40)</f>
        <v>1</v>
      </c>
      <c r="H41" s="102"/>
    </row>
    <row r="42" spans="2:8" x14ac:dyDescent="0.25">
      <c r="B42" s="80" t="s">
        <v>65</v>
      </c>
      <c r="C42" s="108">
        <f>'Matrices Gaviria M'!CD82</f>
        <v>0.13226354689537961</v>
      </c>
      <c r="D42" s="109">
        <f>'Matrices Belalcazar'!CD73</f>
        <v>0</v>
      </c>
      <c r="E42" s="109">
        <f>AVERAGE(C42:D42)</f>
        <v>6.6131773447689807E-2</v>
      </c>
      <c r="F42" s="109">
        <f>E42/(SUM($E$42:$E$45))</f>
        <v>6.6905487209725389E-2</v>
      </c>
      <c r="G42" s="101"/>
      <c r="H42" s="102"/>
    </row>
    <row r="43" spans="2:8" x14ac:dyDescent="0.25">
      <c r="B43" s="80" t="s">
        <v>63</v>
      </c>
      <c r="C43" s="108">
        <f>'Matrices Gaviria M'!CD83</f>
        <v>0.3432379747836054</v>
      </c>
      <c r="D43" s="109">
        <f>'Matrices Belalcazar'!CD74</f>
        <v>0.33333333333333331</v>
      </c>
      <c r="E43" s="109">
        <f t="shared" ref="E43:E45" si="11">GEOMEAN(C43:D43)</f>
        <v>0.33824940245505503</v>
      </c>
      <c r="F43" s="109">
        <f t="shared" ref="F43:F45" si="12">E43/(SUM($E$42:$E$45))</f>
        <v>0.34220677731491417</v>
      </c>
      <c r="G43" s="101"/>
      <c r="H43" s="102"/>
    </row>
    <row r="44" spans="2:8" ht="15.75" customHeight="1" x14ac:dyDescent="0.25">
      <c r="B44" s="80" t="s">
        <v>64</v>
      </c>
      <c r="C44" s="108">
        <f>'Matrices Gaviria M'!CD84</f>
        <v>0.18126050353740958</v>
      </c>
      <c r="D44" s="109">
        <f>'Matrices Belalcazar'!CD75</f>
        <v>0.33333333333333331</v>
      </c>
      <c r="E44" s="109">
        <f t="shared" si="11"/>
        <v>0.24580514202474119</v>
      </c>
      <c r="F44" s="109">
        <f t="shared" si="12"/>
        <v>0.24868095816044616</v>
      </c>
      <c r="G44" s="101"/>
      <c r="H44" s="102"/>
    </row>
    <row r="45" spans="2:8" x14ac:dyDescent="0.25">
      <c r="B45" s="80" t="s">
        <v>66</v>
      </c>
      <c r="C45" s="108">
        <f>'Matrices Gaviria M'!CD85</f>
        <v>0.3432379747836054</v>
      </c>
      <c r="D45" s="109">
        <f>'Matrices Belalcazar'!CD76</f>
        <v>0.33333333333333331</v>
      </c>
      <c r="E45" s="109">
        <f t="shared" si="11"/>
        <v>0.33824940245505503</v>
      </c>
      <c r="F45" s="109">
        <f t="shared" si="12"/>
        <v>0.34220677731491417</v>
      </c>
      <c r="G45" s="101"/>
      <c r="H45" s="102"/>
    </row>
    <row r="46" spans="2:8" x14ac:dyDescent="0.25">
      <c r="B46" s="88" t="s">
        <v>2</v>
      </c>
      <c r="C46" s="110"/>
      <c r="D46" s="110"/>
      <c r="E46" s="110"/>
      <c r="F46" s="110"/>
      <c r="G46" s="101">
        <f>SUM(F42:F45)</f>
        <v>1</v>
      </c>
      <c r="H46" s="102"/>
    </row>
    <row r="47" spans="2:8" x14ac:dyDescent="0.25">
      <c r="B47" s="80" t="s">
        <v>65</v>
      </c>
      <c r="C47" s="108">
        <f>'Matrices Gaviria M'!CD91</f>
        <v>7.3089434259399164E-2</v>
      </c>
      <c r="D47" s="109">
        <f>'Matrices Belalcazar'!CD82</f>
        <v>0.2998385629745044</v>
      </c>
      <c r="E47" s="109">
        <f>GEOMEAN(C47:D47)</f>
        <v>0.1480372619881824</v>
      </c>
      <c r="F47" s="109">
        <f>E47/(SUM($E$47:$E$50))</f>
        <v>0.15979556692245483</v>
      </c>
      <c r="G47" s="101"/>
      <c r="H47" s="102"/>
    </row>
    <row r="48" spans="2:8" x14ac:dyDescent="0.25">
      <c r="B48" s="80" t="s">
        <v>63</v>
      </c>
      <c r="C48" s="108">
        <f>'Matrices Gaviria M'!CD92</f>
        <v>0.63969104606460525</v>
      </c>
      <c r="D48" s="109">
        <f>'Matrices Belalcazar'!CD83</f>
        <v>0.30473824272813688</v>
      </c>
      <c r="E48" s="109">
        <f t="shared" ref="E48:E50" si="13">GEOMEAN(C48:D48)</f>
        <v>0.44151820490966337</v>
      </c>
      <c r="F48" s="109">
        <f t="shared" ref="F48:F50" si="14">E48/(SUM($E$47:$E$50))</f>
        <v>0.47658711673386905</v>
      </c>
      <c r="G48" s="101"/>
      <c r="H48" s="102"/>
    </row>
    <row r="49" spans="2:8" x14ac:dyDescent="0.25">
      <c r="B49" s="80" t="s">
        <v>64</v>
      </c>
      <c r="C49" s="108">
        <f>'Matrices Gaviria M'!CD93</f>
        <v>7.3089434259399164E-2</v>
      </c>
      <c r="D49" s="109">
        <f>'Matrices Belalcazar'!CD84</f>
        <v>9.0684951569221725E-2</v>
      </c>
      <c r="E49" s="109">
        <f t="shared" si="13"/>
        <v>8.1413216408857278E-2</v>
      </c>
      <c r="F49" s="109">
        <f t="shared" si="14"/>
        <v>8.7879706070707928E-2</v>
      </c>
      <c r="G49" s="101"/>
      <c r="H49" s="102"/>
    </row>
    <row r="50" spans="2:8" x14ac:dyDescent="0.25">
      <c r="B50" s="80" t="s">
        <v>66</v>
      </c>
      <c r="C50" s="108">
        <f>'Matrices Gaviria M'!CD94</f>
        <v>0.21413008541659645</v>
      </c>
      <c r="D50" s="109">
        <f>'Matrices Belalcazar'!CD85</f>
        <v>0.30473824272813688</v>
      </c>
      <c r="E50" s="109">
        <f t="shared" si="13"/>
        <v>0.25544789281784935</v>
      </c>
      <c r="F50" s="109">
        <f t="shared" si="14"/>
        <v>0.27573761027296811</v>
      </c>
      <c r="G50" s="101"/>
      <c r="H50" s="102"/>
    </row>
    <row r="51" spans="2:8" x14ac:dyDescent="0.25">
      <c r="B51" s="88" t="s">
        <v>60</v>
      </c>
      <c r="C51" s="110"/>
      <c r="D51" s="110"/>
      <c r="E51" s="110"/>
      <c r="F51" s="110"/>
      <c r="G51" s="101">
        <f>SUM(F47:F50)</f>
        <v>1</v>
      </c>
      <c r="H51" s="102"/>
    </row>
    <row r="52" spans="2:8" x14ac:dyDescent="0.25">
      <c r="B52" s="80" t="s">
        <v>65</v>
      </c>
      <c r="C52" s="108">
        <f>'Matrices Gaviria M'!CD100</f>
        <v>0.16017656787618581</v>
      </c>
      <c r="D52" s="109">
        <f>'Matrices Belalcazar'!CD91</f>
        <v>0</v>
      </c>
      <c r="E52" s="109">
        <f>AVERAGE(C52:D52)</f>
        <v>8.0088283938092905E-2</v>
      </c>
      <c r="F52" s="109">
        <f>E52/(SUM($E$52:$E$55))</f>
        <v>8.4545054100610126E-2</v>
      </c>
      <c r="G52" s="101"/>
      <c r="H52" s="102"/>
    </row>
    <row r="53" spans="2:8" x14ac:dyDescent="0.25">
      <c r="B53" s="80" t="s">
        <v>63</v>
      </c>
      <c r="C53" s="108">
        <f>'Matrices Gaviria M'!CD101</f>
        <v>0.43859100010398622</v>
      </c>
      <c r="D53" s="109">
        <f>'Matrices Belalcazar'!CD92</f>
        <v>0.28004325148225584</v>
      </c>
      <c r="E53" s="109">
        <f t="shared" ref="E53:E55" si="15">GEOMEAN(C53:D53)</f>
        <v>0.35046319313156798</v>
      </c>
      <c r="F53" s="109">
        <f t="shared" ref="F53:F55" si="16">E53/(SUM($E$52:$E$55))</f>
        <v>0.369965844773057</v>
      </c>
      <c r="G53" s="101"/>
      <c r="H53" s="102"/>
    </row>
    <row r="54" spans="2:8" x14ac:dyDescent="0.25">
      <c r="B54" s="80" t="s">
        <v>64</v>
      </c>
      <c r="C54" s="108">
        <f>'Matrices Gaviria M'!CD102</f>
        <v>9.4508325186202322E-2</v>
      </c>
      <c r="D54" s="109">
        <f>'Matrices Belalcazar'!CD93</f>
        <v>0.35997837425887214</v>
      </c>
      <c r="E54" s="109">
        <f t="shared" si="15"/>
        <v>0.18444769788332391</v>
      </c>
      <c r="F54" s="109">
        <f t="shared" si="16"/>
        <v>0.19471188330533665</v>
      </c>
      <c r="G54" s="101"/>
      <c r="H54" s="102"/>
    </row>
    <row r="55" spans="2:8" x14ac:dyDescent="0.25">
      <c r="B55" s="80" t="s">
        <v>66</v>
      </c>
      <c r="C55" s="108">
        <f>'Matrices Gaviria M'!CD103</f>
        <v>0.30672410683362561</v>
      </c>
      <c r="D55" s="109">
        <f>'Matrices Belalcazar'!CD94</f>
        <v>0.35997837425887214</v>
      </c>
      <c r="E55" s="109">
        <f t="shared" si="15"/>
        <v>0.33228608957338729</v>
      </c>
      <c r="F55" s="109">
        <f t="shared" si="16"/>
        <v>0.35077721782099625</v>
      </c>
      <c r="G55" s="101"/>
      <c r="H55" s="102"/>
    </row>
    <row r="56" spans="2:8" x14ac:dyDescent="0.25">
      <c r="G56" s="101">
        <f>SUM(F52:F55)</f>
        <v>1</v>
      </c>
      <c r="H56" s="102"/>
    </row>
    <row r="57" spans="2:8" x14ac:dyDescent="0.25">
      <c r="G57" s="101"/>
      <c r="H57" s="102"/>
    </row>
    <row r="58" spans="2:8" x14ac:dyDescent="0.25"/>
    <row r="59" spans="2:8" x14ac:dyDescent="0.25"/>
    <row r="60" spans="2:8" x14ac:dyDescent="0.25"/>
  </sheetData>
  <mergeCells count="15">
    <mergeCell ref="C6:D6"/>
    <mergeCell ref="B6:B7"/>
    <mergeCell ref="B15:B16"/>
    <mergeCell ref="C15:D15"/>
    <mergeCell ref="B2:R2"/>
    <mergeCell ref="L6:O6"/>
    <mergeCell ref="L7:O7"/>
    <mergeCell ref="L8:O8"/>
    <mergeCell ref="L9:O9"/>
    <mergeCell ref="L10:O10"/>
    <mergeCell ref="L17:L18"/>
    <mergeCell ref="K17:K18"/>
    <mergeCell ref="K13:K14"/>
    <mergeCell ref="L13:L14"/>
    <mergeCell ref="C25:D25"/>
  </mergeCells>
  <pageMargins left="0.7" right="0.7" top="0.75" bottom="0.75" header="0.3" footer="0.3"/>
  <pageSetup orientation="portrait" r:id="rId1"/>
  <ignoredErrors>
    <ignoredError sqref="E27:E34 E36 E38:E41 E43:E51 E53:E55" formulaRange="1"/>
    <ignoredError sqref="E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ClasCriterios</vt:lpstr>
      <vt:lpstr>Escala de preferencia</vt:lpstr>
      <vt:lpstr>Valoración Gaviria.</vt:lpstr>
      <vt:lpstr>Valoración Belalcazar</vt:lpstr>
      <vt:lpstr>ComProyectos</vt:lpstr>
      <vt:lpstr>Matrices Gaviria M</vt:lpstr>
      <vt:lpstr>Matrices Belalcazar</vt:lpstr>
      <vt:lpstr>Valoración Gaviria</vt:lpstr>
      <vt:lpstr>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David</dc:creator>
  <cp:lastModifiedBy>Julian David</cp:lastModifiedBy>
  <cp:lastPrinted>2014-04-30T05:26:33Z</cp:lastPrinted>
  <dcterms:created xsi:type="dcterms:W3CDTF">2014-01-16T14:37:06Z</dcterms:created>
  <dcterms:modified xsi:type="dcterms:W3CDTF">2014-07-09T21:40:45Z</dcterms:modified>
</cp:coreProperties>
</file>